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1260" windowWidth="19320" windowHeight="10620" activeTab="5"/>
  </bookViews>
  <sheets>
    <sheet name="бланка отчет" sheetId="1" r:id="rId1"/>
    <sheet name="бланка приходи-държ.д-ст" sheetId="2" r:id="rId2"/>
    <sheet name="бланка целеви" sheetId="3" r:id="rId3"/>
    <sheet name="разш.36-19" sheetId="4" r:id="rId4"/>
    <sheet name="разш.10-30" sheetId="5" r:id="rId5"/>
    <sheet name="ДМА" sheetId="6" r:id="rId6"/>
  </sheets>
  <definedNames/>
  <calcPr fullCalcOnLoad="1"/>
</workbook>
</file>

<file path=xl/sharedStrings.xml><?xml version="1.0" encoding="utf-8"?>
<sst xmlns="http://schemas.openxmlformats.org/spreadsheetml/2006/main" count="1313" uniqueCount="267">
  <si>
    <t>01-01</t>
  </si>
  <si>
    <t>01-00</t>
  </si>
  <si>
    <t>02-01</t>
  </si>
  <si>
    <t>02-05</t>
  </si>
  <si>
    <t>02-08</t>
  </si>
  <si>
    <t>02-09</t>
  </si>
  <si>
    <t>02-00</t>
  </si>
  <si>
    <t>05-51</t>
  </si>
  <si>
    <t>05-52</t>
  </si>
  <si>
    <t>05-60</t>
  </si>
  <si>
    <t>05-80</t>
  </si>
  <si>
    <t>05-00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</si>
  <si>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</si>
  <si>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</si>
  <si>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</si>
  <si>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</si>
  <si>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</si>
  <si>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</si>
  <si>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</si>
  <si>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</si>
  <si>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</si>
  <si>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10-52</t>
  </si>
  <si>
    <t>10-62</t>
  </si>
  <si>
    <t>10-91</t>
  </si>
  <si>
    <t>10-92</t>
  </si>
  <si>
    <t>10-98</t>
  </si>
  <si>
    <t>10-00</t>
  </si>
  <si>
    <t>В С И Ч К О</t>
  </si>
  <si>
    <t>Бюджет</t>
  </si>
  <si>
    <t>разход</t>
  </si>
  <si>
    <t>икономия</t>
  </si>
  <si>
    <t>преразход</t>
  </si>
  <si>
    <t>Заплати и възнагр-я за персонала</t>
  </si>
  <si>
    <t>Нает по трудови правоотношения</t>
  </si>
  <si>
    <t>01-02</t>
  </si>
  <si>
    <t>Нает по служебни правоотношения</t>
  </si>
  <si>
    <t>Др.възнаграждения и плащ.за пер-ла</t>
  </si>
  <si>
    <t>Нещатен персонал нает по труд.правоот-я</t>
  </si>
  <si>
    <t>02-02</t>
  </si>
  <si>
    <t xml:space="preserve"> по извънтрудови правоотношения</t>
  </si>
  <si>
    <t>Суми- СБКО с характер на възнагражден.</t>
  </si>
  <si>
    <t>Суми с характер на възн.-облекло</t>
  </si>
  <si>
    <t>Обезщетения с характер на възнагр-е</t>
  </si>
  <si>
    <t>Други плащания и възнаграждения</t>
  </si>
  <si>
    <t>Осиг.вноски от работодатели</t>
  </si>
  <si>
    <t>Осиг.вноски от работодатели за ДОО</t>
  </si>
  <si>
    <t>Осиг.вноски от работодатели за ПФУ</t>
  </si>
  <si>
    <t>ЗОВ от работодатели</t>
  </si>
  <si>
    <t>ДЗПО от работодатели</t>
  </si>
  <si>
    <t>Плащания на персонала</t>
  </si>
  <si>
    <t>Издръжка</t>
  </si>
  <si>
    <t>Храна- Общ</t>
  </si>
  <si>
    <t>Закуски</t>
  </si>
  <si>
    <t>Медикаменти</t>
  </si>
  <si>
    <t>Постелен инвентар и облекло</t>
  </si>
  <si>
    <t>ОБЩ</t>
  </si>
  <si>
    <t>Материали</t>
  </si>
  <si>
    <t>Вода, горива и енергия</t>
  </si>
  <si>
    <t>Пътни разходи на ученици</t>
  </si>
  <si>
    <t>Разходи за външни услуги</t>
  </si>
  <si>
    <t>Текущ ремонт</t>
  </si>
  <si>
    <t>Командировки в страната</t>
  </si>
  <si>
    <t>Командировки в чужбина</t>
  </si>
  <si>
    <t>Разходи за застраховки</t>
  </si>
  <si>
    <t>Разходите за СБКО без тези по § 02-05</t>
  </si>
  <si>
    <t>Др. разходи, некл. в другите § и под§</t>
  </si>
  <si>
    <t>5200</t>
  </si>
  <si>
    <t>Стипендии</t>
  </si>
  <si>
    <t>ВСИЧКО:</t>
  </si>
  <si>
    <t>Придобиване на ДМА</t>
  </si>
  <si>
    <t>Учебници</t>
  </si>
  <si>
    <t>Пътни учители</t>
  </si>
  <si>
    <t>Външно оценяване</t>
  </si>
  <si>
    <t>Проект "Коменски"</t>
  </si>
  <si>
    <t>НП Учен. Униф.</t>
  </si>
  <si>
    <t>Средищни училища</t>
  </si>
  <si>
    <t>Защитено у-ще</t>
  </si>
  <si>
    <t>Обезщетения</t>
  </si>
  <si>
    <t>Храна - закуски</t>
  </si>
  <si>
    <t>Проект "Сократ"</t>
  </si>
  <si>
    <t>получени с корекция на бюджета</t>
  </si>
  <si>
    <t>получени с преходен остатък</t>
  </si>
  <si>
    <t>по бюджетна бланка</t>
  </si>
  <si>
    <t>Разход целеви</t>
  </si>
  <si>
    <t>Остатък целеви</t>
  </si>
  <si>
    <t>х</t>
  </si>
  <si>
    <t>Всичко получени  целеви</t>
  </si>
  <si>
    <t>С  П  Р  А  В  К  А</t>
  </si>
  <si>
    <t xml:space="preserve">ЗА ОТЧИТАНЕ НА ПОЛУЧЕНИТЕ  ЦЕЛЕВИ СРЕДСТВА </t>
  </si>
  <si>
    <t>Директор:…………………………….</t>
  </si>
  <si>
    <t>Счетоводител:…………………………………</t>
  </si>
  <si>
    <t>Средства по 129 ПМС</t>
  </si>
  <si>
    <t>Остатък в банка:</t>
  </si>
  <si>
    <t>Бюджетна сметка</t>
  </si>
  <si>
    <t>Валутна сметка</t>
  </si>
  <si>
    <t>Набирателна сметка</t>
  </si>
  <si>
    <t>ЦЕЛЕВИ СРЕДСТВА</t>
  </si>
  <si>
    <t>О Б Щ</t>
  </si>
  <si>
    <t>Закуски пътуващи ученици сред. училища</t>
  </si>
  <si>
    <t>5100</t>
  </si>
  <si>
    <t>24-04</t>
  </si>
  <si>
    <t>24-05</t>
  </si>
  <si>
    <t>24-06</t>
  </si>
  <si>
    <t>24-08</t>
  </si>
  <si>
    <t>24-19</t>
  </si>
  <si>
    <t>27-08</t>
  </si>
  <si>
    <t>36-01</t>
  </si>
  <si>
    <t>36-11</t>
  </si>
  <si>
    <t>36-19</t>
  </si>
  <si>
    <t>37-01</t>
  </si>
  <si>
    <t>37-02</t>
  </si>
  <si>
    <t>40-29</t>
  </si>
  <si>
    <t>45-01</t>
  </si>
  <si>
    <t>61-01</t>
  </si>
  <si>
    <t>61-05</t>
  </si>
  <si>
    <t>61-09</t>
  </si>
  <si>
    <t>ПРОДАЖБИ НА УЛУГИ, СТОКИ И ПРОДУКЦИЯ</t>
  </si>
  <si>
    <t>НАЕМИ</t>
  </si>
  <si>
    <t>НАЕМИ ЗЕМЯ</t>
  </si>
  <si>
    <t>ЛИХВИ</t>
  </si>
  <si>
    <t>ТАКСИ ОБЩЕЖИТИЕ</t>
  </si>
  <si>
    <t>ВАЛУТНИ КУРС.РАЗЛИКИ (+/-)</t>
  </si>
  <si>
    <t>ЗАСТР.ОБЕЗЩ.</t>
  </si>
  <si>
    <t>ДР. ПРИХ. (ВТ.СУР.)</t>
  </si>
  <si>
    <t>ВНЕСЕН ДДС (-)</t>
  </si>
  <si>
    <t>ВНЕСЕН Д.В/У ПРИХ.(-)</t>
  </si>
  <si>
    <t>ДАРЕНИЯ</t>
  </si>
  <si>
    <t>ОБЩО</t>
  </si>
  <si>
    <t>МОН</t>
  </si>
  <si>
    <t>Мин.на култ.</t>
  </si>
  <si>
    <t>Неправ.организации</t>
  </si>
  <si>
    <t>Агенция по заетостта</t>
  </si>
  <si>
    <t>Бюдж.приходи</t>
  </si>
  <si>
    <t>ВСИЧКО</t>
  </si>
  <si>
    <t>месец 01</t>
  </si>
  <si>
    <t>с натрупване:</t>
  </si>
  <si>
    <t>Счетоводител:……………………….</t>
  </si>
  <si>
    <t xml:space="preserve">             Директор:..............................</t>
  </si>
  <si>
    <t>С У М А</t>
  </si>
  <si>
    <t xml:space="preserve">Р  А  З  Ш  И  Ф  Р  О  В  К  А  </t>
  </si>
  <si>
    <t>№</t>
  </si>
  <si>
    <t>О С Н О В А Н И Е</t>
  </si>
  <si>
    <t>Директор:…………………………..                          Счетоводител:……………………</t>
  </si>
  <si>
    <t>ВСИЧКО ПРИХОДИ ПО 36-19</t>
  </si>
  <si>
    <t>НА ПРИХОДА ПО ПАРАГРАФ 36-19</t>
  </si>
  <si>
    <t>НП "Без свободен час"</t>
  </si>
  <si>
    <t xml:space="preserve">С П Р А В К А </t>
  </si>
  <si>
    <t xml:space="preserve">№ </t>
  </si>
  <si>
    <t>Доставчик</t>
  </si>
  <si>
    <t>фактура №</t>
  </si>
  <si>
    <t>сума</t>
  </si>
  <si>
    <t>ДМА</t>
  </si>
  <si>
    <t>дата</t>
  </si>
  <si>
    <t>В С И Ч К О:</t>
  </si>
  <si>
    <t>НА РАЗХОДА ПО ПАРАГРАФ 10-30</t>
  </si>
  <si>
    <t>ВСИЧКО ПО ПАРАГРАФ 10-30</t>
  </si>
  <si>
    <t>Върнати субсидии от мин.години /-/</t>
  </si>
  <si>
    <t>61-02</t>
  </si>
  <si>
    <t>Счетоводител:</t>
  </si>
  <si>
    <t>Директор:</t>
  </si>
  <si>
    <t>Учебни и научноизсл. р-ди и книги на библ.</t>
  </si>
  <si>
    <t>10-63</t>
  </si>
  <si>
    <t>Такси ангажимент по заеми</t>
  </si>
  <si>
    <t>10-69</t>
  </si>
  <si>
    <t>Други финансови услуги</t>
  </si>
  <si>
    <t>Р-ди за дог.санкц.и неуст.,съд.обезщ. и разн.</t>
  </si>
  <si>
    <t>19-00</t>
  </si>
  <si>
    <t>Платени данъци,такси и админ. санкции</t>
  </si>
  <si>
    <t>19-01</t>
  </si>
  <si>
    <t>Плат.държ.данъци, т-си, нак.лихви и адм.санкц.</t>
  </si>
  <si>
    <t>Плат.общ.данъци, т-си, нак.лихви и адм.санкц.</t>
  </si>
  <si>
    <t>19-81</t>
  </si>
  <si>
    <t>19-91</t>
  </si>
  <si>
    <t>Плат.данъци, т-си, нак.лихви и адм.санкц.в чужб.</t>
  </si>
  <si>
    <t>Основ.ремонт на ДМА</t>
  </si>
  <si>
    <t>52-01</t>
  </si>
  <si>
    <t>52-03</t>
  </si>
  <si>
    <t>52-05</t>
  </si>
  <si>
    <t>5300</t>
  </si>
  <si>
    <t>Придобиване на НДМА</t>
  </si>
  <si>
    <t>Придобиване на комп. и хардуер</t>
  </si>
  <si>
    <t>Придоб.на др. обор., машин. и съор.</t>
  </si>
  <si>
    <t>Придобиване на стоп. инв.</t>
  </si>
  <si>
    <t>52-06</t>
  </si>
  <si>
    <t>Изгр. на инфрастр. обекти</t>
  </si>
  <si>
    <t>53-01</t>
  </si>
  <si>
    <t>53-09</t>
  </si>
  <si>
    <t>Придоб. на прогр.прод. и лиц.на пр.прод.</t>
  </si>
  <si>
    <t>Придоб. на други НДМА</t>
  </si>
  <si>
    <t>В  С  И  Ч  К  О</t>
  </si>
  <si>
    <t xml:space="preserve">    ОСНОВНО УЧИЛИЩЕ "ПЕТКО РАЧЕВ СЛАВЕЙКОВ" гр.ВЕЛИКО ТЪРНОВО</t>
  </si>
  <si>
    <t>В ОУ "П.Р.СЛАВЕЙКОВ" ГР.ВЕЛИКО ТЪРНОВО</t>
  </si>
  <si>
    <t>месец 02</t>
  </si>
  <si>
    <t>В ОУ  "П.Р.Славейков" Образование - регион Велико Търново- община Велико Търново</t>
  </si>
  <si>
    <t>Директор:……….</t>
  </si>
  <si>
    <t xml:space="preserve">                /Д.Борисова/</t>
  </si>
  <si>
    <t xml:space="preserve">                  Счетоводител:</t>
  </si>
  <si>
    <t xml:space="preserve">                               /Б.Тодорова/</t>
  </si>
  <si>
    <t>месец 03</t>
  </si>
  <si>
    <t>месец 04</t>
  </si>
  <si>
    <t>месец 05</t>
  </si>
  <si>
    <t>месец 06</t>
  </si>
  <si>
    <t>месец 07</t>
  </si>
  <si>
    <t>месец 08</t>
  </si>
  <si>
    <t>месец 09</t>
  </si>
  <si>
    <t>месец 10</t>
  </si>
  <si>
    <t>месец 11</t>
  </si>
  <si>
    <t>месец 12</t>
  </si>
  <si>
    <t xml:space="preserve">НП Подкрепа на целодневното </t>
  </si>
  <si>
    <t>НП С грижа за всеки ученик</t>
  </si>
  <si>
    <t>Национална програма ИКТ</t>
  </si>
  <si>
    <t>ЗА ЗАКУПЕНИТЕ И ПРИДОБИТИ Д А</t>
  </si>
  <si>
    <t>НП"Осигуряване на съвр.обр.ср."</t>
  </si>
  <si>
    <t>Средства по СЕС- Твоят час</t>
  </si>
  <si>
    <t>2017год.</t>
  </si>
  <si>
    <t>Пътни ученици</t>
  </si>
  <si>
    <t>64-01</t>
  </si>
  <si>
    <t xml:space="preserve">Отчет за касово изпъл. на бюджета - 06.2017 </t>
  </si>
  <si>
    <t>06.2017</t>
  </si>
  <si>
    <t>Субсидия от държавни предприятия</t>
  </si>
  <si>
    <t xml:space="preserve">Отчет за касово изпъл. на бюджета - 09.2017 </t>
  </si>
  <si>
    <t>09.2017</t>
  </si>
  <si>
    <t>Счетоводител:…….</t>
  </si>
  <si>
    <t>Директор:……</t>
  </si>
  <si>
    <t>Счетоводител:……………..</t>
  </si>
  <si>
    <t>Директор:……………</t>
  </si>
  <si>
    <t>Дейност 338 Ресурсно подпомагане</t>
  </si>
  <si>
    <t>Дейност 713 - спорт</t>
  </si>
  <si>
    <t>Дейност 389 Пътни разходи на ученици</t>
  </si>
  <si>
    <t>Счетоводител:…………….</t>
  </si>
  <si>
    <t>Директор:………………….</t>
  </si>
  <si>
    <t xml:space="preserve">Дейност 322 </t>
  </si>
  <si>
    <t>ОТНОСНО ПОЛУЧЕНИТЕ ПРИХОДИ В ОСНОВНО УЧИЛИЩЕ "ПЕТКО РАЧЕВ СЛАВЕЙКОВ" гр.В.ТЪРНОВО  КЪМ 31.01.2018ГОД.</t>
  </si>
  <si>
    <t>2018год.</t>
  </si>
  <si>
    <t>ОТНОСНО ПОЛУЧЕНИТЕ ПРИХОДИ В ОСНОВНО УЧИЛИЩЕ "ПЕТКО РАЧЕВ СЛАВЕЙКОВ" гр.В.ТЪРНОВО  КЪМ 28.02.2018ГОД.</t>
  </si>
  <si>
    <t>ОТНОСНО ПОЛУЧЕНИТЕ ПРИХОДИ В ОСНОВНО УЧИЛИЩЕ "ПЕТКО РАЧЕВ СЛАВЕЙКОВ" гр.В.ТЪРНОВО  КЪМ 31.03.2018ГОД.</t>
  </si>
  <si>
    <t>ОТНОСНО ПОЛУЧЕНИТЕ ПРИХОДИ В ОСНОВНО УЧИЛИЩЕ "ПЕТКО РАЧЕВ СЛАВЕЙКОВ" гр.В.ТЪРНОВО  КЪМ 30.04.2018ГОД.</t>
  </si>
  <si>
    <t>ОТНОСНО ПОЛУЧЕНИТЕ ПРИХОДИ В ОСНОВНО УЧИЛИЩЕ "ПЕТКО РАЧЕВ СЛАВЕЙКОВ" гр.В.ТЪРНОВО  КЪМ 31.05.2018ГОД.</t>
  </si>
  <si>
    <t>предадени вторични суровини- хартия</t>
  </si>
  <si>
    <t>предадени вторични суровини- монитори и комп</t>
  </si>
  <si>
    <t>ОТНОСНО ПОЛУЧЕНИТЕ ПРИХОДИ В ОСНОВНО УЧИЛИЩЕ "ПЕТКО РАЧЕВ СЛАВЕЙКОВ" гр.В.ТЪРНОВО  КЪМ 30.06.2018ГОД.</t>
  </si>
  <si>
    <t>предадени вторични суровини</t>
  </si>
  <si>
    <t>ОТНОСНО ПОЛУЧЕНИТЕ ПРИХОДИ В ОСНОВНО УЧИЛИЩЕ "ПЕТКО РАЧЕВ СЛАВЕЙКОВ" гр.В.ТЪРНОВО  КЪМ 31.07.2018ГОД.</t>
  </si>
  <si>
    <t>ф.№0000000553/13.07.18-на "МСД-98" ВТ ремонт покрив</t>
  </si>
  <si>
    <t>ОТНОСНО ПОЛУЧЕНИТЕ ПРИХОДИ В ОСНОВНО УЧИЛИЩЕ "ПЕТКО РАЧЕВ СЛАВЕЙКОВ" гр.В.ТЪРНОВО  КЪМ 31.08.2018ГОД.</t>
  </si>
  <si>
    <t>ОТНОСНО ПОЛУЧЕНИТЕ ПРИХОДИ В ОСНОВНО УЧИЛИЩЕ "ПЕТКО РАЧЕВ СЛАВЕЙКОВ" гр.В.ТЪРНОВО  КЪМ 30.09 .2018ГОД.</t>
  </si>
  <si>
    <t xml:space="preserve"> </t>
  </si>
  <si>
    <t>Отчет за касово изпъл. на бюджета - 09.2018</t>
  </si>
  <si>
    <t>09.2018</t>
  </si>
  <si>
    <t>ОТНОСНО ПОЛУЧЕНИТЕ ПРИХОДИ В ОСНОВНО УЧИЛИЩЕ "ПЕТКО РАЧЕВ СЛАВЕЙКОВ" гр.В.ТЪРНОВО  КЪМ 31.10 .2018ГОД.</t>
  </si>
  <si>
    <t>Техника Търново ЕООД</t>
  </si>
  <si>
    <t>М Media projector acet x115</t>
  </si>
  <si>
    <t>№0000000703/03.10.18</t>
  </si>
  <si>
    <t>ОТНОСНО ПОЛУЧЕНИТЕ ПРИХОДИ В ОСНОВНО УЧИЛИЩЕ "ПЕТКО РАЧЕВ СЛАВЕЙКОВ" гр.В.ТЪРНОВО  КЪМ 30.11 .2018ГОД.</t>
  </si>
  <si>
    <t xml:space="preserve">Собствени приходи :  311,78              Разход:         </t>
  </si>
  <si>
    <t>ЕТ Максим- Максим Пенчев</t>
  </si>
  <si>
    <t>Миялна машинамод500 50/50</t>
  </si>
  <si>
    <t>№1000040915/4.12.18</t>
  </si>
  <si>
    <t xml:space="preserve"> към 31.12.2018 год.</t>
  </si>
  <si>
    <t>НА  ОУ  "П.Р.Славейков" гр.В.Търново КЪМ 31.12.2018 ГОД.</t>
  </si>
  <si>
    <t>НА  ОУ  "П.Р.Славейков" гр.Велико Търново към 31.12.2018ГОД.</t>
  </si>
  <si>
    <t>ОТНОСНО ПОЛУЧЕНИТЕ ПРИХОДИ В ОСНОВНО УЧИЛИЩЕ "ПЕТКО РАЧЕВ СЛАВЕЙКОВ" гр.В.ТЪРНОВО  КЪМ 31.12 .2018ГОД.</t>
  </si>
  <si>
    <t>а</t>
  </si>
  <si>
    <t>Отчет за касово изпъл. на бюджета -12.2018</t>
  </si>
  <si>
    <t>12.2018</t>
  </si>
  <si>
    <t>КЪМ 31.12.2018 ГОДИНА</t>
  </si>
  <si>
    <t>Салдо в банка към  31.12.2018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</si>
</sst>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  <numFmt numFmtId="177" formatCode="0.000"/>
    <numFmt numFmtId="178" formatCode="#,##0.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S Serif"/>
      <family val="1"/>
    </font>
    <font>
      <b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8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28" xfId="0" applyBorder="1" applyAlignment="1">
      <alignment/>
    </xf>
    <xf numFmtId="0" fontId="13" fillId="0" borderId="29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textRotation="255"/>
    </xf>
    <xf numFmtId="0" fontId="2" fillId="33" borderId="34" xfId="0" applyFont="1" applyFill="1" applyBorder="1" applyAlignment="1">
      <alignment horizontal="center" textRotation="255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40" xfId="0" applyNumberFormat="1" applyFont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textRotation="255" wrapText="1"/>
    </xf>
    <xf numFmtId="49" fontId="2" fillId="33" borderId="40" xfId="0" applyNumberFormat="1" applyFont="1" applyFill="1" applyBorder="1" applyAlignment="1">
      <alignment horizontal="center" textRotation="255" wrapText="1"/>
    </xf>
    <xf numFmtId="0" fontId="14" fillId="33" borderId="35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 shrinkToFit="1"/>
    </xf>
    <xf numFmtId="49" fontId="6" fillId="33" borderId="37" xfId="0" applyNumberFormat="1" applyFont="1" applyFill="1" applyBorder="1" applyAlignment="1">
      <alignment horizontal="center" textRotation="255" wrapText="1"/>
    </xf>
    <xf numFmtId="49" fontId="6" fillId="33" borderId="40" xfId="0" applyNumberFormat="1" applyFont="1" applyFill="1" applyBorder="1" applyAlignment="1">
      <alignment horizontal="center" textRotation="255" wrapText="1"/>
    </xf>
    <xf numFmtId="0" fontId="15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2" fontId="6" fillId="33" borderId="41" xfId="0" applyNumberFormat="1" applyFont="1" applyFill="1" applyBorder="1" applyAlignment="1">
      <alignment/>
    </xf>
    <xf numFmtId="0" fontId="6" fillId="33" borderId="42" xfId="0" applyFont="1" applyFill="1" applyBorder="1" applyAlignment="1">
      <alignment/>
    </xf>
    <xf numFmtId="2" fontId="6" fillId="33" borderId="43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2" fontId="6" fillId="34" borderId="44" xfId="0" applyNumberFormat="1" applyFont="1" applyFill="1" applyBorder="1" applyAlignment="1">
      <alignment/>
    </xf>
    <xf numFmtId="0" fontId="6" fillId="34" borderId="45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4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36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4" xfId="0" applyFont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textRotation="255" wrapText="1"/>
    </xf>
    <xf numFmtId="2" fontId="6" fillId="34" borderId="46" xfId="0" applyNumberFormat="1" applyFont="1" applyFill="1" applyBorder="1" applyAlignment="1">
      <alignment/>
    </xf>
    <xf numFmtId="49" fontId="2" fillId="33" borderId="50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/>
    </xf>
    <xf numFmtId="49" fontId="16" fillId="0" borderId="51" xfId="0" applyNumberFormat="1" applyFont="1" applyBorder="1" applyAlignment="1">
      <alignment wrapText="1"/>
    </xf>
    <xf numFmtId="0" fontId="17" fillId="0" borderId="35" xfId="0" applyFont="1" applyBorder="1" applyAlignment="1">
      <alignment/>
    </xf>
    <xf numFmtId="0" fontId="17" fillId="0" borderId="40" xfId="0" applyFont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5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7" fillId="0" borderId="51" xfId="0" applyFont="1" applyBorder="1" applyAlignment="1">
      <alignment/>
    </xf>
    <xf numFmtId="49" fontId="16" fillId="0" borderId="31" xfId="0" applyNumberFormat="1" applyFont="1" applyBorder="1" applyAlignment="1">
      <alignment wrapText="1"/>
    </xf>
    <xf numFmtId="3" fontId="16" fillId="0" borderId="41" xfId="0" applyNumberFormat="1" applyFont="1" applyBorder="1" applyAlignment="1">
      <alignment wrapText="1"/>
    </xf>
    <xf numFmtId="49" fontId="16" fillId="0" borderId="49" xfId="0" applyNumberFormat="1" applyFont="1" applyBorder="1" applyAlignment="1">
      <alignment wrapText="1"/>
    </xf>
    <xf numFmtId="49" fontId="16" fillId="0" borderId="31" xfId="0" applyNumberFormat="1" applyFont="1" applyBorder="1" applyAlignment="1">
      <alignment horizontal="left" wrapText="1"/>
    </xf>
    <xf numFmtId="3" fontId="17" fillId="0" borderId="49" xfId="0" applyNumberFormat="1" applyFont="1" applyBorder="1" applyAlignment="1">
      <alignment wrapText="1"/>
    </xf>
    <xf numFmtId="3" fontId="16" fillId="0" borderId="49" xfId="0" applyNumberFormat="1" applyFont="1" applyBorder="1" applyAlignment="1">
      <alignment wrapText="1"/>
    </xf>
    <xf numFmtId="49" fontId="16" fillId="35" borderId="49" xfId="0" applyNumberFormat="1" applyFont="1" applyFill="1" applyBorder="1" applyAlignment="1">
      <alignment wrapText="1"/>
    </xf>
    <xf numFmtId="49" fontId="16" fillId="0" borderId="45" xfId="0" applyNumberFormat="1" applyFont="1" applyBorder="1" applyAlignment="1">
      <alignment wrapText="1"/>
    </xf>
    <xf numFmtId="49" fontId="16" fillId="0" borderId="49" xfId="0" applyNumberFormat="1" applyFont="1" applyBorder="1" applyAlignment="1">
      <alignment wrapText="1"/>
    </xf>
    <xf numFmtId="49" fontId="17" fillId="0" borderId="31" xfId="0" applyNumberFormat="1" applyFont="1" applyBorder="1" applyAlignment="1">
      <alignment wrapText="1"/>
    </xf>
    <xf numFmtId="3" fontId="17" fillId="0" borderId="31" xfId="0" applyNumberFormat="1" applyFont="1" applyBorder="1" applyAlignment="1">
      <alignment wrapText="1"/>
    </xf>
    <xf numFmtId="49" fontId="16" fillId="0" borderId="41" xfId="0" applyNumberFormat="1" applyFont="1" applyBorder="1" applyAlignment="1">
      <alignment wrapText="1"/>
    </xf>
    <xf numFmtId="49" fontId="16" fillId="0" borderId="42" xfId="0" applyNumberFormat="1" applyFont="1" applyBorder="1" applyAlignment="1">
      <alignment wrapText="1"/>
    </xf>
    <xf numFmtId="49" fontId="16" fillId="0" borderId="47" xfId="0" applyNumberFormat="1" applyFont="1" applyBorder="1" applyAlignment="1">
      <alignment wrapText="1"/>
    </xf>
    <xf numFmtId="49" fontId="16" fillId="0" borderId="53" xfId="0" applyNumberFormat="1" applyFont="1" applyBorder="1" applyAlignment="1">
      <alignment wrapText="1"/>
    </xf>
    <xf numFmtId="49" fontId="16" fillId="0" borderId="55" xfId="0" applyNumberFormat="1" applyFont="1" applyBorder="1" applyAlignment="1">
      <alignment wrapText="1"/>
    </xf>
    <xf numFmtId="3" fontId="16" fillId="0" borderId="45" xfId="0" applyNumberFormat="1" applyFont="1" applyBorder="1" applyAlignment="1">
      <alignment wrapText="1"/>
    </xf>
    <xf numFmtId="0" fontId="17" fillId="33" borderId="50" xfId="0" applyFont="1" applyFill="1" applyBorder="1" applyAlignment="1">
      <alignment/>
    </xf>
    <xf numFmtId="3" fontId="17" fillId="33" borderId="36" xfId="0" applyNumberFormat="1" applyFont="1" applyFill="1" applyBorder="1" applyAlignment="1">
      <alignment wrapText="1"/>
    </xf>
    <xf numFmtId="49" fontId="17" fillId="33" borderId="50" xfId="0" applyNumberFormat="1" applyFont="1" applyFill="1" applyBorder="1" applyAlignment="1">
      <alignment wrapText="1"/>
    </xf>
    <xf numFmtId="3" fontId="17" fillId="33" borderId="36" xfId="0" applyNumberFormat="1" applyFont="1" applyFill="1" applyBorder="1" applyAlignment="1">
      <alignment horizontal="right" wrapText="1"/>
    </xf>
    <xf numFmtId="49" fontId="17" fillId="33" borderId="57" xfId="0" applyNumberFormat="1" applyFont="1" applyFill="1" applyBorder="1" applyAlignment="1">
      <alignment wrapText="1"/>
    </xf>
    <xf numFmtId="49" fontId="17" fillId="33" borderId="51" xfId="0" applyNumberFormat="1" applyFont="1" applyFill="1" applyBorder="1" applyAlignment="1">
      <alignment wrapText="1"/>
    </xf>
    <xf numFmtId="49" fontId="17" fillId="33" borderId="36" xfId="0" applyNumberFormat="1" applyFont="1" applyFill="1" applyBorder="1" applyAlignment="1">
      <alignment wrapText="1"/>
    </xf>
    <xf numFmtId="49" fontId="17" fillId="33" borderId="37" xfId="0" applyNumberFormat="1" applyFont="1" applyFill="1" applyBorder="1" applyAlignment="1">
      <alignment wrapText="1"/>
    </xf>
    <xf numFmtId="3" fontId="16" fillId="33" borderId="41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11" fillId="35" borderId="0" xfId="0" applyFont="1" applyFill="1" applyBorder="1" applyAlignment="1">
      <alignment/>
    </xf>
    <xf numFmtId="3" fontId="16" fillId="33" borderId="36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7" fillId="33" borderId="51" xfId="0" applyNumberFormat="1" applyFont="1" applyFill="1" applyBorder="1" applyAlignment="1">
      <alignment wrapText="1"/>
    </xf>
    <xf numFmtId="3" fontId="16" fillId="0" borderId="31" xfId="0" applyNumberFormat="1" applyFont="1" applyBorder="1" applyAlignment="1">
      <alignment wrapText="1"/>
    </xf>
    <xf numFmtId="3" fontId="17" fillId="33" borderId="50" xfId="0" applyNumberFormat="1" applyFont="1" applyFill="1" applyBorder="1" applyAlignment="1">
      <alignment wrapText="1"/>
    </xf>
    <xf numFmtId="3" fontId="17" fillId="33" borderId="45" xfId="0" applyNumberFormat="1" applyFont="1" applyFill="1" applyBorder="1" applyAlignment="1">
      <alignment wrapText="1"/>
    </xf>
    <xf numFmtId="2" fontId="2" fillId="0" borderId="40" xfId="0" applyNumberFormat="1" applyFont="1" applyBorder="1" applyAlignment="1">
      <alignment/>
    </xf>
    <xf numFmtId="2" fontId="0" fillId="0" borderId="43" xfId="0" applyNumberFormat="1" applyBorder="1" applyAlignment="1">
      <alignment/>
    </xf>
    <xf numFmtId="0" fontId="7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wrapText="1"/>
    </xf>
    <xf numFmtId="2" fontId="7" fillId="0" borderId="41" xfId="0" applyNumberFormat="1" applyFont="1" applyBorder="1" applyAlignment="1">
      <alignment/>
    </xf>
    <xf numFmtId="2" fontId="6" fillId="34" borderId="45" xfId="0" applyNumberFormat="1" applyFont="1" applyFill="1" applyBorder="1" applyAlignment="1">
      <alignment/>
    </xf>
    <xf numFmtId="2" fontId="7" fillId="0" borderId="4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0" fillId="0" borderId="48" xfId="0" applyNumberFormat="1" applyBorder="1" applyAlignment="1">
      <alignment/>
    </xf>
    <xf numFmtId="49" fontId="17" fillId="0" borderId="26" xfId="0" applyNumberFormat="1" applyFont="1" applyBorder="1" applyAlignment="1">
      <alignment wrapText="1"/>
    </xf>
    <xf numFmtId="49" fontId="16" fillId="0" borderId="47" xfId="0" applyNumberFormat="1" applyFont="1" applyBorder="1" applyAlignment="1">
      <alignment wrapText="1"/>
    </xf>
    <xf numFmtId="49" fontId="17" fillId="0" borderId="47" xfId="0" applyNumberFormat="1" applyFont="1" applyBorder="1" applyAlignment="1">
      <alignment wrapText="1"/>
    </xf>
    <xf numFmtId="49" fontId="17" fillId="33" borderId="28" xfId="0" applyNumberFormat="1" applyFont="1" applyFill="1" applyBorder="1" applyAlignment="1">
      <alignment wrapText="1"/>
    </xf>
    <xf numFmtId="49" fontId="17" fillId="0" borderId="49" xfId="0" applyNumberFormat="1" applyFont="1" applyBorder="1" applyAlignment="1">
      <alignment wrapText="1"/>
    </xf>
    <xf numFmtId="0" fontId="17" fillId="0" borderId="28" xfId="0" applyFont="1" applyBorder="1" applyAlignment="1">
      <alignment horizontal="left"/>
    </xf>
    <xf numFmtId="0" fontId="17" fillId="33" borderId="33" xfId="0" applyFont="1" applyFill="1" applyBorder="1" applyAlignment="1">
      <alignment/>
    </xf>
    <xf numFmtId="49" fontId="16" fillId="0" borderId="26" xfId="0" applyNumberFormat="1" applyFont="1" applyBorder="1" applyAlignment="1">
      <alignment wrapText="1"/>
    </xf>
    <xf numFmtId="49" fontId="17" fillId="33" borderId="33" xfId="0" applyNumberFormat="1" applyFont="1" applyFill="1" applyBorder="1" applyAlignment="1">
      <alignment wrapText="1"/>
    </xf>
    <xf numFmtId="49" fontId="16" fillId="0" borderId="26" xfId="0" applyNumberFormat="1" applyFont="1" applyBorder="1" applyAlignment="1">
      <alignment horizontal="left" wrapText="1"/>
    </xf>
    <xf numFmtId="49" fontId="16" fillId="0" borderId="47" xfId="0" applyNumberFormat="1" applyFont="1" applyBorder="1" applyAlignment="1">
      <alignment horizontal="left" wrapText="1"/>
    </xf>
    <xf numFmtId="49" fontId="17" fillId="0" borderId="47" xfId="0" applyNumberFormat="1" applyFont="1" applyBorder="1" applyAlignment="1">
      <alignment horizontal="left" wrapText="1"/>
    </xf>
    <xf numFmtId="49" fontId="16" fillId="35" borderId="47" xfId="0" applyNumberFormat="1" applyFont="1" applyFill="1" applyBorder="1" applyAlignment="1">
      <alignment wrapText="1"/>
    </xf>
    <xf numFmtId="49" fontId="16" fillId="0" borderId="58" xfId="0" applyNumberFormat="1" applyFont="1" applyBorder="1" applyAlignment="1">
      <alignment wrapText="1"/>
    </xf>
    <xf numFmtId="49" fontId="17" fillId="33" borderId="0" xfId="0" applyNumberFormat="1" applyFont="1" applyFill="1" applyBorder="1" applyAlignment="1">
      <alignment wrapText="1"/>
    </xf>
    <xf numFmtId="49" fontId="16" fillId="0" borderId="28" xfId="0" applyNumberFormat="1" applyFont="1" applyBorder="1" applyAlignment="1">
      <alignment wrapText="1"/>
    </xf>
    <xf numFmtId="14" fontId="17" fillId="0" borderId="51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5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0" xfId="0" applyNumberFormat="1" applyAlignment="1">
      <alignment/>
    </xf>
    <xf numFmtId="14" fontId="0" fillId="0" borderId="47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49" xfId="0" applyNumberFormat="1" applyBorder="1" applyAlignment="1">
      <alignment/>
    </xf>
    <xf numFmtId="0" fontId="4" fillId="0" borderId="35" xfId="0" applyFont="1" applyBorder="1" applyAlignment="1">
      <alignment/>
    </xf>
    <xf numFmtId="0" fontId="4" fillId="0" borderId="40" xfId="0" applyFont="1" applyBorder="1" applyAlignment="1">
      <alignment/>
    </xf>
    <xf numFmtId="0" fontId="21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14" fontId="4" fillId="0" borderId="56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4" fillId="33" borderId="57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3" fontId="4" fillId="33" borderId="36" xfId="0" applyNumberFormat="1" applyFont="1" applyFill="1" applyBorder="1" applyAlignment="1">
      <alignment wrapText="1"/>
    </xf>
    <xf numFmtId="49" fontId="3" fillId="0" borderId="60" xfId="0" applyNumberFormat="1" applyFont="1" applyBorder="1" applyAlignment="1">
      <alignment wrapText="1"/>
    </xf>
    <xf numFmtId="49" fontId="3" fillId="0" borderId="31" xfId="0" applyNumberFormat="1" applyFont="1" applyBorder="1" applyAlignment="1">
      <alignment wrapText="1"/>
    </xf>
    <xf numFmtId="3" fontId="3" fillId="0" borderId="41" xfId="0" applyNumberFormat="1" applyFont="1" applyBorder="1" applyAlignment="1">
      <alignment wrapText="1"/>
    </xf>
    <xf numFmtId="49" fontId="3" fillId="0" borderId="61" xfId="0" applyNumberFormat="1" applyFont="1" applyBorder="1" applyAlignment="1">
      <alignment wrapText="1"/>
    </xf>
    <xf numFmtId="49" fontId="3" fillId="0" borderId="49" xfId="0" applyNumberFormat="1" applyFont="1" applyBorder="1" applyAlignment="1">
      <alignment wrapText="1"/>
    </xf>
    <xf numFmtId="49" fontId="4" fillId="33" borderId="62" xfId="0" applyNumberFormat="1" applyFont="1" applyFill="1" applyBorder="1" applyAlignment="1">
      <alignment wrapText="1"/>
    </xf>
    <xf numFmtId="49" fontId="4" fillId="33" borderId="50" xfId="0" applyNumberFormat="1" applyFont="1" applyFill="1" applyBorder="1" applyAlignment="1">
      <alignment wrapText="1"/>
    </xf>
    <xf numFmtId="3" fontId="4" fillId="33" borderId="36" xfId="0" applyNumberFormat="1" applyFont="1" applyFill="1" applyBorder="1" applyAlignment="1">
      <alignment horizontal="right" wrapText="1"/>
    </xf>
    <xf numFmtId="49" fontId="3" fillId="0" borderId="6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left" wrapText="1"/>
    </xf>
    <xf numFmtId="49" fontId="4" fillId="0" borderId="61" xfId="0" applyNumberFormat="1" applyFont="1" applyBorder="1" applyAlignment="1">
      <alignment wrapText="1"/>
    </xf>
    <xf numFmtId="49" fontId="4" fillId="0" borderId="49" xfId="0" applyNumberFormat="1" applyFont="1" applyBorder="1" applyAlignment="1">
      <alignment horizontal="left" wrapText="1"/>
    </xf>
    <xf numFmtId="3" fontId="4" fillId="0" borderId="49" xfId="0" applyNumberFormat="1" applyFont="1" applyBorder="1" applyAlignment="1">
      <alignment wrapText="1"/>
    </xf>
    <xf numFmtId="3" fontId="3" fillId="0" borderId="49" xfId="0" applyNumberFormat="1" applyFont="1" applyBorder="1" applyAlignment="1">
      <alignment wrapText="1"/>
    </xf>
    <xf numFmtId="49" fontId="3" fillId="35" borderId="61" xfId="0" applyNumberFormat="1" applyFont="1" applyFill="1" applyBorder="1" applyAlignment="1">
      <alignment wrapText="1"/>
    </xf>
    <xf numFmtId="49" fontId="3" fillId="35" borderId="49" xfId="0" applyNumberFormat="1" applyFont="1" applyFill="1" applyBorder="1" applyAlignment="1">
      <alignment wrapText="1"/>
    </xf>
    <xf numFmtId="49" fontId="3" fillId="0" borderId="44" xfId="0" applyNumberFormat="1" applyFont="1" applyBorder="1" applyAlignment="1">
      <alignment wrapText="1"/>
    </xf>
    <xf numFmtId="49" fontId="3" fillId="0" borderId="45" xfId="0" applyNumberFormat="1" applyFont="1" applyBorder="1" applyAlignment="1">
      <alignment wrapText="1"/>
    </xf>
    <xf numFmtId="3" fontId="3" fillId="0" borderId="41" xfId="0" applyNumberFormat="1" applyFont="1" applyBorder="1" applyAlignment="1">
      <alignment wrapText="1"/>
    </xf>
    <xf numFmtId="49" fontId="3" fillId="0" borderId="61" xfId="0" applyNumberFormat="1" applyFont="1" applyBorder="1" applyAlignment="1">
      <alignment wrapText="1"/>
    </xf>
    <xf numFmtId="49" fontId="3" fillId="0" borderId="49" xfId="0" applyNumberFormat="1" applyFont="1" applyBorder="1" applyAlignment="1">
      <alignment wrapText="1"/>
    </xf>
    <xf numFmtId="49" fontId="3" fillId="0" borderId="44" xfId="0" applyNumberFormat="1" applyFont="1" applyBorder="1" applyAlignment="1">
      <alignment wrapText="1"/>
    </xf>
    <xf numFmtId="49" fontId="3" fillId="0" borderId="45" xfId="0" applyNumberFormat="1" applyFont="1" applyBorder="1" applyAlignment="1">
      <alignment wrapText="1"/>
    </xf>
    <xf numFmtId="49" fontId="4" fillId="33" borderId="57" xfId="0" applyNumberFormat="1" applyFont="1" applyFill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49" fontId="3" fillId="0" borderId="41" xfId="0" applyNumberFormat="1" applyFont="1" applyBorder="1" applyAlignment="1">
      <alignment wrapText="1"/>
    </xf>
    <xf numFmtId="49" fontId="3" fillId="0" borderId="63" xfId="0" applyNumberFormat="1" applyFont="1" applyBorder="1" applyAlignment="1">
      <alignment wrapText="1"/>
    </xf>
    <xf numFmtId="49" fontId="4" fillId="0" borderId="49" xfId="0" applyNumberFormat="1" applyFont="1" applyBorder="1" applyAlignment="1">
      <alignment wrapText="1"/>
    </xf>
    <xf numFmtId="3" fontId="3" fillId="0" borderId="57" xfId="0" applyNumberFormat="1" applyFont="1" applyBorder="1" applyAlignment="1">
      <alignment wrapText="1"/>
    </xf>
    <xf numFmtId="3" fontId="3" fillId="0" borderId="53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51" xfId="0" applyNumberFormat="1" applyFont="1" applyBorder="1" applyAlignment="1">
      <alignment wrapText="1"/>
    </xf>
    <xf numFmtId="3" fontId="3" fillId="0" borderId="45" xfId="0" applyNumberFormat="1" applyFont="1" applyBorder="1" applyAlignment="1">
      <alignment wrapText="1"/>
    </xf>
    <xf numFmtId="49" fontId="4" fillId="33" borderId="36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51" xfId="0" applyNumberFormat="1" applyFont="1" applyFill="1" applyBorder="1" applyAlignment="1">
      <alignment wrapText="1"/>
    </xf>
    <xf numFmtId="3" fontId="4" fillId="33" borderId="41" xfId="0" applyNumberFormat="1" applyFont="1" applyFill="1" applyBorder="1" applyAlignment="1">
      <alignment wrapText="1"/>
    </xf>
    <xf numFmtId="49" fontId="4" fillId="33" borderId="37" xfId="0" applyNumberFormat="1" applyFont="1" applyFill="1" applyBorder="1" applyAlignment="1">
      <alignment wrapText="1"/>
    </xf>
    <xf numFmtId="3" fontId="4" fillId="33" borderId="37" xfId="0" applyNumberFormat="1" applyFont="1" applyFill="1" applyBorder="1" applyAlignment="1">
      <alignment wrapText="1"/>
    </xf>
    <xf numFmtId="49" fontId="3" fillId="0" borderId="42" xfId="0" applyNumberFormat="1" applyFont="1" applyBorder="1" applyAlignment="1">
      <alignment wrapText="1"/>
    </xf>
    <xf numFmtId="49" fontId="3" fillId="0" borderId="47" xfId="0" applyNumberFormat="1" applyFont="1" applyBorder="1" applyAlignment="1">
      <alignment wrapText="1"/>
    </xf>
    <xf numFmtId="49" fontId="3" fillId="0" borderId="53" xfId="0" applyNumberFormat="1" applyFont="1" applyBorder="1" applyAlignment="1">
      <alignment wrapText="1"/>
    </xf>
    <xf numFmtId="49" fontId="3" fillId="0" borderId="55" xfId="0" applyNumberFormat="1" applyFont="1" applyBorder="1" applyAlignment="1">
      <alignment wrapText="1"/>
    </xf>
    <xf numFmtId="3" fontId="3" fillId="0" borderId="45" xfId="0" applyNumberFormat="1" applyFont="1" applyBorder="1" applyAlignment="1">
      <alignment wrapText="1"/>
    </xf>
    <xf numFmtId="3" fontId="4" fillId="33" borderId="51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3" fontId="17" fillId="33" borderId="36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49" fontId="3" fillId="0" borderId="64" xfId="0" applyNumberFormat="1" applyFont="1" applyBorder="1" applyAlignment="1">
      <alignment wrapText="1"/>
    </xf>
    <xf numFmtId="49" fontId="3" fillId="0" borderId="53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17" fillId="33" borderId="39" xfId="0" applyNumberFormat="1" applyFont="1" applyFill="1" applyBorder="1" applyAlignment="1">
      <alignment wrapText="1"/>
    </xf>
    <xf numFmtId="49" fontId="17" fillId="33" borderId="25" xfId="0" applyNumberFormat="1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49" fontId="4" fillId="10" borderId="35" xfId="0" applyNumberFormat="1" applyFont="1" applyFill="1" applyBorder="1" applyAlignment="1">
      <alignment wrapText="1"/>
    </xf>
    <xf numFmtId="0" fontId="0" fillId="10" borderId="25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49" fontId="57" fillId="36" borderId="0" xfId="0" applyNumberFormat="1" applyFont="1" applyFill="1" applyBorder="1" applyAlignment="1">
      <alignment wrapText="1"/>
    </xf>
    <xf numFmtId="3" fontId="57" fillId="36" borderId="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4" fillId="37" borderId="35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21" fillId="37" borderId="35" xfId="0" applyFont="1" applyFill="1" applyBorder="1" applyAlignment="1">
      <alignment horizontal="center"/>
    </xf>
    <xf numFmtId="0" fontId="21" fillId="37" borderId="37" xfId="0" applyFont="1" applyFill="1" applyBorder="1" applyAlignment="1">
      <alignment horizontal="center"/>
    </xf>
    <xf numFmtId="0" fontId="21" fillId="37" borderId="40" xfId="0" applyFont="1" applyFill="1" applyBorder="1" applyAlignment="1">
      <alignment horizontal="center"/>
    </xf>
    <xf numFmtId="0" fontId="4" fillId="37" borderId="34" xfId="0" applyFont="1" applyFill="1" applyBorder="1" applyAlignment="1">
      <alignment/>
    </xf>
    <xf numFmtId="0" fontId="4" fillId="37" borderId="5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4" fillId="37" borderId="56" xfId="0" applyFont="1" applyFill="1" applyBorder="1" applyAlignment="1">
      <alignment horizontal="left"/>
    </xf>
    <xf numFmtId="14" fontId="4" fillId="37" borderId="56" xfId="0" applyNumberFormat="1" applyFont="1" applyFill="1" applyBorder="1" applyAlignment="1">
      <alignment/>
    </xf>
    <xf numFmtId="0" fontId="4" fillId="37" borderId="51" xfId="0" applyFont="1" applyFill="1" applyBorder="1" applyAlignment="1">
      <alignment/>
    </xf>
    <xf numFmtId="0" fontId="4" fillId="37" borderId="57" xfId="0" applyFont="1" applyFill="1" applyBorder="1" applyAlignment="1">
      <alignment/>
    </xf>
    <xf numFmtId="0" fontId="4" fillId="37" borderId="50" xfId="0" applyFont="1" applyFill="1" applyBorder="1" applyAlignment="1">
      <alignment/>
    </xf>
    <xf numFmtId="3" fontId="4" fillId="37" borderId="36" xfId="0" applyNumberFormat="1" applyFont="1" applyFill="1" applyBorder="1" applyAlignment="1">
      <alignment wrapText="1"/>
    </xf>
    <xf numFmtId="49" fontId="3" fillId="37" borderId="60" xfId="0" applyNumberFormat="1" applyFont="1" applyFill="1" applyBorder="1" applyAlignment="1">
      <alignment wrapText="1"/>
    </xf>
    <xf numFmtId="49" fontId="3" fillId="37" borderId="31" xfId="0" applyNumberFormat="1" applyFont="1" applyFill="1" applyBorder="1" applyAlignment="1">
      <alignment wrapText="1"/>
    </xf>
    <xf numFmtId="3" fontId="3" fillId="37" borderId="41" xfId="0" applyNumberFormat="1" applyFont="1" applyFill="1" applyBorder="1" applyAlignment="1">
      <alignment wrapText="1"/>
    </xf>
    <xf numFmtId="49" fontId="3" fillId="37" borderId="61" xfId="0" applyNumberFormat="1" applyFont="1" applyFill="1" applyBorder="1" applyAlignment="1">
      <alignment wrapText="1"/>
    </xf>
    <xf numFmtId="49" fontId="3" fillId="37" borderId="49" xfId="0" applyNumberFormat="1" applyFont="1" applyFill="1" applyBorder="1" applyAlignment="1">
      <alignment wrapText="1"/>
    </xf>
    <xf numFmtId="49" fontId="4" fillId="37" borderId="62" xfId="0" applyNumberFormat="1" applyFont="1" applyFill="1" applyBorder="1" applyAlignment="1">
      <alignment wrapText="1"/>
    </xf>
    <xf numFmtId="49" fontId="4" fillId="37" borderId="50" xfId="0" applyNumberFormat="1" applyFont="1" applyFill="1" applyBorder="1" applyAlignment="1">
      <alignment wrapText="1"/>
    </xf>
    <xf numFmtId="3" fontId="4" fillId="37" borderId="36" xfId="0" applyNumberFormat="1" applyFont="1" applyFill="1" applyBorder="1" applyAlignment="1">
      <alignment horizontal="right" wrapText="1"/>
    </xf>
    <xf numFmtId="49" fontId="3" fillId="37" borderId="60" xfId="0" applyNumberFormat="1" applyFont="1" applyFill="1" applyBorder="1" applyAlignment="1">
      <alignment horizontal="left" wrapText="1"/>
    </xf>
    <xf numFmtId="49" fontId="3" fillId="37" borderId="31" xfId="0" applyNumberFormat="1" applyFont="1" applyFill="1" applyBorder="1" applyAlignment="1">
      <alignment horizontal="left" wrapText="1"/>
    </xf>
    <xf numFmtId="49" fontId="3" fillId="37" borderId="49" xfId="0" applyNumberFormat="1" applyFont="1" applyFill="1" applyBorder="1" applyAlignment="1">
      <alignment horizontal="left" wrapText="1"/>
    </xf>
    <xf numFmtId="49" fontId="4" fillId="37" borderId="61" xfId="0" applyNumberFormat="1" applyFont="1" applyFill="1" applyBorder="1" applyAlignment="1">
      <alignment wrapText="1"/>
    </xf>
    <xf numFmtId="49" fontId="4" fillId="37" borderId="49" xfId="0" applyNumberFormat="1" applyFont="1" applyFill="1" applyBorder="1" applyAlignment="1">
      <alignment horizontal="left" wrapText="1"/>
    </xf>
    <xf numFmtId="3" fontId="4" fillId="37" borderId="49" xfId="0" applyNumberFormat="1" applyFont="1" applyFill="1" applyBorder="1" applyAlignment="1">
      <alignment wrapText="1"/>
    </xf>
    <xf numFmtId="3" fontId="4" fillId="37" borderId="41" xfId="0" applyNumberFormat="1" applyFont="1" applyFill="1" applyBorder="1" applyAlignment="1">
      <alignment wrapText="1"/>
    </xf>
    <xf numFmtId="49" fontId="3" fillId="37" borderId="44" xfId="0" applyNumberFormat="1" applyFont="1" applyFill="1" applyBorder="1" applyAlignment="1">
      <alignment wrapText="1"/>
    </xf>
    <xf numFmtId="49" fontId="3" fillId="37" borderId="45" xfId="0" applyNumberFormat="1" applyFont="1" applyFill="1" applyBorder="1" applyAlignment="1">
      <alignment wrapText="1"/>
    </xf>
    <xf numFmtId="49" fontId="4" fillId="37" borderId="57" xfId="0" applyNumberFormat="1" applyFont="1" applyFill="1" applyBorder="1" applyAlignment="1">
      <alignment wrapText="1"/>
    </xf>
    <xf numFmtId="49" fontId="4" fillId="37" borderId="31" xfId="0" applyNumberFormat="1" applyFont="1" applyFill="1" applyBorder="1" applyAlignment="1">
      <alignment wrapText="1"/>
    </xf>
    <xf numFmtId="3" fontId="4" fillId="37" borderId="31" xfId="0" applyNumberFormat="1" applyFont="1" applyFill="1" applyBorder="1" applyAlignment="1">
      <alignment wrapText="1"/>
    </xf>
    <xf numFmtId="3" fontId="4" fillId="37" borderId="16" xfId="0" applyNumberFormat="1" applyFont="1" applyFill="1" applyBorder="1" applyAlignment="1">
      <alignment wrapText="1"/>
    </xf>
    <xf numFmtId="49" fontId="3" fillId="37" borderId="41" xfId="0" applyNumberFormat="1" applyFont="1" applyFill="1" applyBorder="1" applyAlignment="1">
      <alignment wrapText="1"/>
    </xf>
    <xf numFmtId="3" fontId="3" fillId="37" borderId="19" xfId="0" applyNumberFormat="1" applyFont="1" applyFill="1" applyBorder="1" applyAlignment="1">
      <alignment wrapText="1"/>
    </xf>
    <xf numFmtId="3" fontId="3" fillId="37" borderId="49" xfId="0" applyNumberFormat="1" applyFont="1" applyFill="1" applyBorder="1" applyAlignment="1">
      <alignment/>
    </xf>
    <xf numFmtId="49" fontId="3" fillId="37" borderId="63" xfId="0" applyNumberFormat="1" applyFont="1" applyFill="1" applyBorder="1" applyAlignment="1">
      <alignment wrapText="1"/>
    </xf>
    <xf numFmtId="0" fontId="0" fillId="37" borderId="65" xfId="0" applyFont="1" applyFill="1" applyBorder="1" applyAlignment="1">
      <alignment/>
    </xf>
    <xf numFmtId="0" fontId="0" fillId="37" borderId="49" xfId="0" applyFont="1" applyFill="1" applyBorder="1" applyAlignment="1">
      <alignment/>
    </xf>
    <xf numFmtId="3" fontId="3" fillId="37" borderId="65" xfId="0" applyNumberFormat="1" applyFont="1" applyFill="1" applyBorder="1" applyAlignment="1">
      <alignment wrapText="1"/>
    </xf>
    <xf numFmtId="3" fontId="3" fillId="37" borderId="49" xfId="0" applyNumberFormat="1" applyFont="1" applyFill="1" applyBorder="1" applyAlignment="1">
      <alignment wrapText="1"/>
    </xf>
    <xf numFmtId="49" fontId="4" fillId="37" borderId="49" xfId="0" applyNumberFormat="1" applyFont="1" applyFill="1" applyBorder="1" applyAlignment="1">
      <alignment wrapText="1"/>
    </xf>
    <xf numFmtId="3" fontId="4" fillId="37" borderId="17" xfId="0" applyNumberFormat="1" applyFont="1" applyFill="1" applyBorder="1" applyAlignment="1">
      <alignment wrapText="1"/>
    </xf>
    <xf numFmtId="3" fontId="3" fillId="37" borderId="57" xfId="0" applyNumberFormat="1" applyFont="1" applyFill="1" applyBorder="1" applyAlignment="1">
      <alignment wrapText="1"/>
    </xf>
    <xf numFmtId="3" fontId="3" fillId="37" borderId="66" xfId="0" applyNumberFormat="1" applyFont="1" applyFill="1" applyBorder="1" applyAlignment="1">
      <alignment wrapText="1"/>
    </xf>
    <xf numFmtId="3" fontId="3" fillId="37" borderId="51" xfId="0" applyNumberFormat="1" applyFont="1" applyFill="1" applyBorder="1" applyAlignment="1">
      <alignment wrapText="1"/>
    </xf>
    <xf numFmtId="49" fontId="4" fillId="37" borderId="10" xfId="0" applyNumberFormat="1" applyFont="1" applyFill="1" applyBorder="1" applyAlignment="1">
      <alignment wrapText="1"/>
    </xf>
    <xf numFmtId="49" fontId="4" fillId="37" borderId="51" xfId="0" applyNumberFormat="1" applyFont="1" applyFill="1" applyBorder="1" applyAlignment="1">
      <alignment wrapText="1"/>
    </xf>
    <xf numFmtId="49" fontId="3" fillId="37" borderId="16" xfId="0" applyNumberFormat="1" applyFont="1" applyFill="1" applyBorder="1" applyAlignment="1">
      <alignment wrapText="1"/>
    </xf>
    <xf numFmtId="3" fontId="3" fillId="37" borderId="31" xfId="0" applyNumberFormat="1" applyFont="1" applyFill="1" applyBorder="1" applyAlignment="1">
      <alignment wrapText="1"/>
    </xf>
    <xf numFmtId="49" fontId="3" fillId="37" borderId="17" xfId="0" applyNumberFormat="1" applyFont="1" applyFill="1" applyBorder="1" applyAlignment="1">
      <alignment wrapText="1"/>
    </xf>
    <xf numFmtId="49" fontId="3" fillId="37" borderId="10" xfId="0" applyNumberFormat="1" applyFont="1" applyFill="1" applyBorder="1" applyAlignment="1">
      <alignment wrapText="1"/>
    </xf>
    <xf numFmtId="49" fontId="3" fillId="37" borderId="51" xfId="0" applyNumberFormat="1" applyFont="1" applyFill="1" applyBorder="1" applyAlignment="1">
      <alignment wrapText="1"/>
    </xf>
    <xf numFmtId="3" fontId="3" fillId="37" borderId="45" xfId="0" applyNumberFormat="1" applyFont="1" applyFill="1" applyBorder="1" applyAlignment="1">
      <alignment wrapText="1"/>
    </xf>
    <xf numFmtId="49" fontId="4" fillId="37" borderId="36" xfId="0" applyNumberFormat="1" applyFont="1" applyFill="1" applyBorder="1" applyAlignment="1">
      <alignment wrapText="1"/>
    </xf>
    <xf numFmtId="49" fontId="4" fillId="37" borderId="37" xfId="0" applyNumberFormat="1" applyFont="1" applyFill="1" applyBorder="1" applyAlignment="1">
      <alignment wrapText="1"/>
    </xf>
    <xf numFmtId="3" fontId="4" fillId="37" borderId="37" xfId="0" applyNumberFormat="1" applyFont="1" applyFill="1" applyBorder="1" applyAlignment="1">
      <alignment wrapText="1"/>
    </xf>
    <xf numFmtId="49" fontId="3" fillId="37" borderId="42" xfId="0" applyNumberFormat="1" applyFont="1" applyFill="1" applyBorder="1" applyAlignment="1">
      <alignment wrapText="1"/>
    </xf>
    <xf numFmtId="49" fontId="3" fillId="37" borderId="47" xfId="0" applyNumberFormat="1" applyFont="1" applyFill="1" applyBorder="1" applyAlignment="1">
      <alignment wrapText="1"/>
    </xf>
    <xf numFmtId="49" fontId="3" fillId="37" borderId="53" xfId="0" applyNumberFormat="1" applyFont="1" applyFill="1" applyBorder="1" applyAlignment="1">
      <alignment wrapText="1"/>
    </xf>
    <xf numFmtId="49" fontId="3" fillId="37" borderId="55" xfId="0" applyNumberFormat="1" applyFont="1" applyFill="1" applyBorder="1" applyAlignment="1">
      <alignment wrapText="1"/>
    </xf>
    <xf numFmtId="3" fontId="3" fillId="37" borderId="53" xfId="0" applyNumberFormat="1" applyFont="1" applyFill="1" applyBorder="1" applyAlignment="1">
      <alignment wrapText="1"/>
    </xf>
    <xf numFmtId="3" fontId="4" fillId="37" borderId="51" xfId="0" applyNumberFormat="1" applyFont="1" applyFill="1" applyBorder="1" applyAlignment="1">
      <alignment horizontal="right" wrapText="1"/>
    </xf>
    <xf numFmtId="49" fontId="19" fillId="37" borderId="0" xfId="0" applyNumberFormat="1" applyFont="1" applyFill="1" applyBorder="1" applyAlignment="1">
      <alignment wrapText="1"/>
    </xf>
    <xf numFmtId="3" fontId="19" fillId="37" borderId="0" xfId="0" applyNumberFormat="1" applyFont="1" applyFill="1" applyBorder="1" applyAlignment="1">
      <alignment horizontal="right" wrapText="1"/>
    </xf>
    <xf numFmtId="3" fontId="4" fillId="37" borderId="0" xfId="0" applyNumberFormat="1" applyFont="1" applyFill="1" applyBorder="1" applyAlignment="1">
      <alignment horizontal="right" wrapText="1"/>
    </xf>
    <xf numFmtId="49" fontId="4" fillId="37" borderId="0" xfId="0" applyNumberFormat="1" applyFont="1" applyFill="1" applyBorder="1" applyAlignment="1">
      <alignment horizontal="center" wrapText="1"/>
    </xf>
    <xf numFmtId="3" fontId="4" fillId="37" borderId="0" xfId="0" applyNumberFormat="1" applyFont="1" applyFill="1" applyBorder="1" applyAlignment="1">
      <alignment horizontal="center" wrapText="1"/>
    </xf>
    <xf numFmtId="0" fontId="0" fillId="0" borderId="67" xfId="0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4" fillId="37" borderId="0" xfId="0" applyNumberFormat="1" applyFont="1" applyFill="1" applyBorder="1" applyAlignment="1">
      <alignment horizontal="center" wrapText="1"/>
    </xf>
    <xf numFmtId="49" fontId="4" fillId="37" borderId="0" xfId="0" applyNumberFormat="1" applyFont="1" applyFill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49" fontId="4" fillId="37" borderId="29" xfId="0" applyNumberFormat="1" applyFont="1" applyFill="1" applyBorder="1" applyAlignment="1">
      <alignment horizontal="center"/>
    </xf>
    <xf numFmtId="49" fontId="4" fillId="37" borderId="34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2:H367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8.57421875" style="0" customWidth="1"/>
    <col min="2" max="2" width="39.57421875" style="0" customWidth="1"/>
    <col min="3" max="5" width="9.57421875" style="0" bestFit="1" customWidth="1"/>
    <col min="6" max="6" width="12.8515625" style="0" customWidth="1"/>
  </cols>
  <sheetData>
    <row r="2" spans="1:6" ht="13.5" thickBot="1">
      <c r="A2" s="3" t="s">
        <v>190</v>
      </c>
      <c r="B2" s="3"/>
      <c r="C2" s="3"/>
      <c r="D2" s="3"/>
      <c r="E2" s="3"/>
      <c r="F2" s="302"/>
    </row>
    <row r="3" spans="1:6" ht="13.5" thickBot="1">
      <c r="A3" s="104" t="s">
        <v>263</v>
      </c>
      <c r="B3" s="105"/>
      <c r="C3" s="106" t="s">
        <v>27</v>
      </c>
      <c r="D3" s="107"/>
      <c r="E3" s="107"/>
      <c r="F3" s="108"/>
    </row>
    <row r="4" spans="1:6" ht="12.75">
      <c r="A4" s="384" t="s">
        <v>264</v>
      </c>
      <c r="B4" s="385"/>
      <c r="C4" s="109" t="s">
        <v>246</v>
      </c>
      <c r="D4" s="109" t="s">
        <v>28</v>
      </c>
      <c r="E4" s="109" t="s">
        <v>29</v>
      </c>
      <c r="F4" s="109" t="s">
        <v>30</v>
      </c>
    </row>
    <row r="5" spans="1:6" ht="13.5" thickBot="1">
      <c r="A5" s="110"/>
      <c r="B5" s="166" t="s">
        <v>189</v>
      </c>
      <c r="C5" s="177">
        <v>43101</v>
      </c>
      <c r="D5" s="177"/>
      <c r="E5" s="111"/>
      <c r="F5" s="111" t="s">
        <v>31</v>
      </c>
    </row>
    <row r="6" spans="1:8" ht="15.75" customHeight="1" thickBot="1">
      <c r="A6" s="129" t="s">
        <v>1</v>
      </c>
      <c r="B6" s="167" t="s">
        <v>32</v>
      </c>
      <c r="C6" s="130">
        <f>C7+C8</f>
        <v>320000</v>
      </c>
      <c r="D6" s="130">
        <f>D7+D8</f>
        <v>359377</v>
      </c>
      <c r="E6" s="130">
        <f>E7+E8</f>
        <v>359377</v>
      </c>
      <c r="F6" s="130">
        <f>F7+F8</f>
        <v>0</v>
      </c>
      <c r="H6" s="5"/>
    </row>
    <row r="7" spans="1:6" ht="15.75" customHeight="1">
      <c r="A7" s="112" t="s">
        <v>0</v>
      </c>
      <c r="B7" s="168" t="s">
        <v>33</v>
      </c>
      <c r="C7" s="113">
        <f aca="true" t="shared" si="0" ref="C7:E8">C68+C129</f>
        <v>320000</v>
      </c>
      <c r="D7" s="113">
        <f t="shared" si="0"/>
        <v>359377</v>
      </c>
      <c r="E7" s="113">
        <f t="shared" si="0"/>
        <v>359377</v>
      </c>
      <c r="F7" s="113">
        <f>D7-E7</f>
        <v>0</v>
      </c>
    </row>
    <row r="8" spans="1:6" ht="15.75" customHeight="1" thickBot="1">
      <c r="A8" s="114" t="s">
        <v>34</v>
      </c>
      <c r="B8" s="162" t="s">
        <v>35</v>
      </c>
      <c r="C8" s="113">
        <f t="shared" si="0"/>
        <v>0</v>
      </c>
      <c r="D8" s="113">
        <f t="shared" si="0"/>
        <v>0</v>
      </c>
      <c r="E8" s="113">
        <f t="shared" si="0"/>
        <v>0</v>
      </c>
      <c r="F8" s="113">
        <f>D8-E8</f>
        <v>0</v>
      </c>
    </row>
    <row r="9" spans="1:6" ht="15.75" customHeight="1" thickBot="1">
      <c r="A9" s="131" t="s">
        <v>6</v>
      </c>
      <c r="B9" s="169" t="s">
        <v>36</v>
      </c>
      <c r="C9" s="132">
        <f>C10+C11+C12+C15+C16</f>
        <v>18740</v>
      </c>
      <c r="D9" s="132">
        <f>D10+D11+D12+D15+D16</f>
        <v>18661</v>
      </c>
      <c r="E9" s="132">
        <f>E10+E11+E12+E15+E16</f>
        <v>18661</v>
      </c>
      <c r="F9" s="132">
        <f>F10+F11+F12+F15+F16</f>
        <v>0</v>
      </c>
    </row>
    <row r="10" spans="1:6" ht="15.75" customHeight="1">
      <c r="A10" s="115" t="s">
        <v>2</v>
      </c>
      <c r="B10" s="170" t="s">
        <v>37</v>
      </c>
      <c r="C10" s="113">
        <f aca="true" t="shared" si="1" ref="C10:F11">C71+C132</f>
        <v>0</v>
      </c>
      <c r="D10" s="113">
        <f t="shared" si="1"/>
        <v>0</v>
      </c>
      <c r="E10" s="113">
        <f t="shared" si="1"/>
        <v>0</v>
      </c>
      <c r="F10" s="113">
        <f t="shared" si="1"/>
        <v>0</v>
      </c>
    </row>
    <row r="11" spans="1:6" ht="15.75" customHeight="1">
      <c r="A11" s="114" t="s">
        <v>38</v>
      </c>
      <c r="B11" s="171" t="s">
        <v>39</v>
      </c>
      <c r="C11" s="113">
        <f t="shared" si="1"/>
        <v>0</v>
      </c>
      <c r="D11" s="113">
        <f t="shared" si="1"/>
        <v>0</v>
      </c>
      <c r="E11" s="113">
        <f t="shared" si="1"/>
        <v>0</v>
      </c>
      <c r="F11" s="113">
        <f t="shared" si="1"/>
        <v>0</v>
      </c>
    </row>
    <row r="12" spans="1:6" ht="15.75" customHeight="1">
      <c r="A12" s="165" t="s">
        <v>3</v>
      </c>
      <c r="B12" s="172" t="s">
        <v>97</v>
      </c>
      <c r="C12" s="116">
        <f>C13+C14</f>
        <v>17740</v>
      </c>
      <c r="D12" s="116">
        <f>D13+D14</f>
        <v>15457</v>
      </c>
      <c r="E12" s="116">
        <f>E13+E14</f>
        <v>15457</v>
      </c>
      <c r="F12" s="116">
        <f>F13+F14</f>
        <v>0</v>
      </c>
    </row>
    <row r="13" spans="1:6" ht="15.75" customHeight="1">
      <c r="A13" s="114" t="s">
        <v>3</v>
      </c>
      <c r="B13" s="162" t="s">
        <v>40</v>
      </c>
      <c r="C13" s="113">
        <f aca="true" t="shared" si="2" ref="C13:F14">C74+C135</f>
        <v>10920</v>
      </c>
      <c r="D13" s="113">
        <f t="shared" si="2"/>
        <v>5962</v>
      </c>
      <c r="E13" s="113">
        <f t="shared" si="2"/>
        <v>5962</v>
      </c>
      <c r="F13" s="113">
        <f t="shared" si="2"/>
        <v>0</v>
      </c>
    </row>
    <row r="14" spans="1:6" ht="15.75" customHeight="1">
      <c r="A14" s="118" t="s">
        <v>3</v>
      </c>
      <c r="B14" s="173" t="s">
        <v>41</v>
      </c>
      <c r="C14" s="113">
        <f t="shared" si="2"/>
        <v>6820</v>
      </c>
      <c r="D14" s="113">
        <f t="shared" si="2"/>
        <v>9495</v>
      </c>
      <c r="E14" s="113">
        <f t="shared" si="2"/>
        <v>9495</v>
      </c>
      <c r="F14" s="113">
        <f t="shared" si="2"/>
        <v>0</v>
      </c>
    </row>
    <row r="15" spans="1:6" ht="15.75" customHeight="1">
      <c r="A15" s="114" t="s">
        <v>4</v>
      </c>
      <c r="B15" s="171" t="s">
        <v>42</v>
      </c>
      <c r="C15" s="113">
        <f aca="true" t="shared" si="3" ref="C15:E16">C76+C137</f>
        <v>0</v>
      </c>
      <c r="D15" s="113">
        <f t="shared" si="3"/>
        <v>804</v>
      </c>
      <c r="E15" s="113">
        <f t="shared" si="3"/>
        <v>804</v>
      </c>
      <c r="F15" s="113">
        <f>D15-E15</f>
        <v>0</v>
      </c>
    </row>
    <row r="16" spans="1:6" ht="15.75" customHeight="1" thickBot="1">
      <c r="A16" s="119" t="s">
        <v>5</v>
      </c>
      <c r="B16" s="174" t="s">
        <v>43</v>
      </c>
      <c r="C16" s="113">
        <f t="shared" si="3"/>
        <v>1000</v>
      </c>
      <c r="D16" s="113">
        <f t="shared" si="3"/>
        <v>2400</v>
      </c>
      <c r="E16" s="113">
        <f t="shared" si="3"/>
        <v>2400</v>
      </c>
      <c r="F16" s="113">
        <f>D16-E16</f>
        <v>0</v>
      </c>
    </row>
    <row r="17" spans="1:6" ht="15.75" customHeight="1" thickBot="1">
      <c r="A17" s="131" t="s">
        <v>11</v>
      </c>
      <c r="B17" s="169" t="s">
        <v>44</v>
      </c>
      <c r="C17" s="130">
        <f>C18+C19+C20+C21</f>
        <v>68000</v>
      </c>
      <c r="D17" s="130">
        <f>D18+D19+D20+D21</f>
        <v>83632</v>
      </c>
      <c r="E17" s="130">
        <f>E18+E19+E20+E21</f>
        <v>83632</v>
      </c>
      <c r="F17" s="149">
        <f>F18+F19+F20+F21</f>
        <v>0</v>
      </c>
    </row>
    <row r="18" spans="1:6" ht="15.75" customHeight="1">
      <c r="A18" s="112" t="s">
        <v>7</v>
      </c>
      <c r="B18" s="168" t="s">
        <v>45</v>
      </c>
      <c r="C18" s="113">
        <f aca="true" t="shared" si="4" ref="C18:F21">C79+C140</f>
        <v>35000</v>
      </c>
      <c r="D18" s="113">
        <f t="shared" si="4"/>
        <v>43735</v>
      </c>
      <c r="E18" s="148">
        <f t="shared" si="4"/>
        <v>43735</v>
      </c>
      <c r="F18" s="148">
        <f t="shared" si="4"/>
        <v>0</v>
      </c>
    </row>
    <row r="19" spans="1:6" ht="15.75" customHeight="1">
      <c r="A19" s="120" t="s">
        <v>8</v>
      </c>
      <c r="B19" s="125" t="s">
        <v>46</v>
      </c>
      <c r="C19" s="113">
        <f t="shared" si="4"/>
        <v>10000</v>
      </c>
      <c r="D19" s="113">
        <f t="shared" si="4"/>
        <v>13397</v>
      </c>
      <c r="E19" s="113">
        <f t="shared" si="4"/>
        <v>13397</v>
      </c>
      <c r="F19" s="117">
        <f t="shared" si="4"/>
        <v>0</v>
      </c>
    </row>
    <row r="20" spans="1:6" ht="15.75" customHeight="1">
      <c r="A20" s="120" t="s">
        <v>9</v>
      </c>
      <c r="B20" s="125" t="s">
        <v>47</v>
      </c>
      <c r="C20" s="117">
        <f t="shared" si="4"/>
        <v>15000</v>
      </c>
      <c r="D20" s="117">
        <f t="shared" si="4"/>
        <v>17993</v>
      </c>
      <c r="E20" s="117">
        <f t="shared" si="4"/>
        <v>17993</v>
      </c>
      <c r="F20" s="117">
        <f t="shared" si="4"/>
        <v>0</v>
      </c>
    </row>
    <row r="21" spans="1:6" ht="15.75" customHeight="1">
      <c r="A21" s="120" t="s">
        <v>10</v>
      </c>
      <c r="B21" s="125" t="s">
        <v>48</v>
      </c>
      <c r="C21" s="117">
        <f t="shared" si="4"/>
        <v>8000</v>
      </c>
      <c r="D21" s="117">
        <f t="shared" si="4"/>
        <v>8507</v>
      </c>
      <c r="E21" s="117">
        <f t="shared" si="4"/>
        <v>8507</v>
      </c>
      <c r="F21" s="117">
        <f t="shared" si="4"/>
        <v>0</v>
      </c>
    </row>
    <row r="22" spans="1:6" ht="13.5" customHeight="1" thickBot="1">
      <c r="A22" s="133"/>
      <c r="B22" s="175" t="s">
        <v>49</v>
      </c>
      <c r="C22" s="147">
        <f>C17+C9+C6</f>
        <v>406740</v>
      </c>
      <c r="D22" s="147">
        <f>D17+D9+D6</f>
        <v>461670</v>
      </c>
      <c r="E22" s="147">
        <f>E17+E9+E6</f>
        <v>461670</v>
      </c>
      <c r="F22" s="150">
        <f>F17+F9+F6</f>
        <v>0</v>
      </c>
    </row>
    <row r="23" spans="1:6" ht="18" customHeight="1" thickBot="1">
      <c r="A23" s="131" t="s">
        <v>26</v>
      </c>
      <c r="B23" s="169" t="s">
        <v>50</v>
      </c>
      <c r="C23" s="130">
        <f>C24+C27+C28+C29+C30+C31+C32+C35+C36+C37+C38+C39+C40+C41+C42+C43</f>
        <v>97732</v>
      </c>
      <c r="D23" s="130">
        <f>D24+D27+D28+D29+D30+D31+D32+D35+D36+D37+D38+D39+D40+D41+D42+D43</f>
        <v>73297</v>
      </c>
      <c r="E23" s="130">
        <f>E24+E27+E28+E29+E30+E31+E32+E35+E36+E37+E38+E39+E40+E41+E42+E43</f>
        <v>68023</v>
      </c>
      <c r="F23" s="147">
        <f>F24+F27+F28+F29+F30+F31+F32+F35+F36+F37+F38+F39+F40+F41+F42+F43</f>
        <v>5274</v>
      </c>
    </row>
    <row r="24" spans="1:6" ht="15.75" customHeight="1">
      <c r="A24" s="121" t="s">
        <v>12</v>
      </c>
      <c r="B24" s="161" t="s">
        <v>51</v>
      </c>
      <c r="C24" s="122">
        <f>C25+C26</f>
        <v>10020</v>
      </c>
      <c r="D24" s="122">
        <f>D25+D26</f>
        <v>8503</v>
      </c>
      <c r="E24" s="122">
        <f>E25+E26</f>
        <v>8503</v>
      </c>
      <c r="F24" s="122">
        <f>F25+F26</f>
        <v>0</v>
      </c>
    </row>
    <row r="25" spans="1:6" ht="15.75" customHeight="1">
      <c r="A25" s="123" t="s">
        <v>12</v>
      </c>
      <c r="B25" s="124" t="s">
        <v>52</v>
      </c>
      <c r="C25" s="113">
        <f aca="true" t="shared" si="5" ref="C25:F27">C86+C147</f>
        <v>10020</v>
      </c>
      <c r="D25" s="113">
        <f t="shared" si="5"/>
        <v>8503</v>
      </c>
      <c r="E25" s="113">
        <f t="shared" si="5"/>
        <v>8503</v>
      </c>
      <c r="F25" s="113">
        <f t="shared" si="5"/>
        <v>0</v>
      </c>
    </row>
    <row r="26" spans="1:6" ht="15.75" customHeight="1">
      <c r="A26" s="123" t="s">
        <v>12</v>
      </c>
      <c r="B26" s="124" t="s">
        <v>98</v>
      </c>
      <c r="C26" s="113">
        <f t="shared" si="5"/>
        <v>0</v>
      </c>
      <c r="D26" s="113">
        <f t="shared" si="5"/>
        <v>0</v>
      </c>
      <c r="E26" s="113">
        <f t="shared" si="5"/>
        <v>0</v>
      </c>
      <c r="F26" s="113">
        <f t="shared" si="5"/>
        <v>0</v>
      </c>
    </row>
    <row r="27" spans="1:6" ht="15.75" customHeight="1">
      <c r="A27" s="114" t="s">
        <v>13</v>
      </c>
      <c r="B27" s="162" t="s">
        <v>53</v>
      </c>
      <c r="C27" s="113">
        <f t="shared" si="5"/>
        <v>0</v>
      </c>
      <c r="D27" s="113">
        <f t="shared" si="5"/>
        <v>0</v>
      </c>
      <c r="E27" s="113">
        <f t="shared" si="5"/>
        <v>0</v>
      </c>
      <c r="F27" s="113">
        <f t="shared" si="5"/>
        <v>0</v>
      </c>
    </row>
    <row r="28" spans="1:6" ht="15.75" customHeight="1">
      <c r="A28" s="114" t="s">
        <v>14</v>
      </c>
      <c r="B28" s="162" t="s">
        <v>54</v>
      </c>
      <c r="C28" s="113">
        <f>C89+C150</f>
        <v>5000</v>
      </c>
      <c r="D28" s="113">
        <f>D89+D150</f>
        <v>2130</v>
      </c>
      <c r="E28" s="113">
        <f>E89+E150</f>
        <v>2130</v>
      </c>
      <c r="F28" s="113">
        <f>D28-E28</f>
        <v>0</v>
      </c>
    </row>
    <row r="29" spans="1:6" ht="15.75" customHeight="1">
      <c r="A29" s="120" t="s">
        <v>15</v>
      </c>
      <c r="B29" s="125" t="s">
        <v>160</v>
      </c>
      <c r="C29" s="113">
        <f>C90+C151</f>
        <v>1000</v>
      </c>
      <c r="D29" s="113">
        <f>D90+D151+D212</f>
        <v>16867</v>
      </c>
      <c r="E29" s="113">
        <f>E90+E151+E212</f>
        <v>16867</v>
      </c>
      <c r="F29" s="113">
        <f>F90+F151</f>
        <v>0</v>
      </c>
    </row>
    <row r="30" spans="1:6" ht="15.75" customHeight="1">
      <c r="A30" s="114" t="s">
        <v>16</v>
      </c>
      <c r="B30" s="162" t="s">
        <v>56</v>
      </c>
      <c r="C30" s="113">
        <f>C91+C152</f>
        <v>10000</v>
      </c>
      <c r="D30" s="113">
        <f>D91+D152+D213</f>
        <v>12852</v>
      </c>
      <c r="E30" s="113">
        <f>E91+E152+E213</f>
        <v>12852</v>
      </c>
      <c r="F30" s="113">
        <f>F91+F152</f>
        <v>0</v>
      </c>
    </row>
    <row r="31" spans="1:6" ht="15.75" customHeight="1">
      <c r="A31" s="114" t="s">
        <v>17</v>
      </c>
      <c r="B31" s="162" t="s">
        <v>57</v>
      </c>
      <c r="C31" s="113">
        <f>C92+C153</f>
        <v>40000</v>
      </c>
      <c r="D31" s="113">
        <f>D92+D153</f>
        <v>17919</v>
      </c>
      <c r="E31" s="113">
        <f>E92+E153</f>
        <v>17919</v>
      </c>
      <c r="F31" s="113">
        <f>F92+F153</f>
        <v>0</v>
      </c>
    </row>
    <row r="32" spans="1:6" ht="15.75" customHeight="1">
      <c r="A32" s="165" t="s">
        <v>18</v>
      </c>
      <c r="B32" s="163" t="s">
        <v>55</v>
      </c>
      <c r="C32" s="116">
        <f>C33+C34</f>
        <v>10000</v>
      </c>
      <c r="D32" s="116">
        <f>D33+D34</f>
        <v>7904</v>
      </c>
      <c r="E32" s="116">
        <f>E33+E34</f>
        <v>7904</v>
      </c>
      <c r="F32" s="116">
        <f>F33+F34</f>
        <v>0</v>
      </c>
    </row>
    <row r="33" spans="1:6" ht="15.75" customHeight="1">
      <c r="A33" s="114" t="s">
        <v>18</v>
      </c>
      <c r="B33" s="162" t="s">
        <v>58</v>
      </c>
      <c r="C33" s="113">
        <f aca="true" t="shared" si="6" ref="C33:D43">C94+C155</f>
        <v>0</v>
      </c>
      <c r="D33" s="113">
        <f t="shared" si="6"/>
        <v>0</v>
      </c>
      <c r="E33" s="113">
        <f>E94+E155+E281</f>
        <v>0</v>
      </c>
      <c r="F33" s="113">
        <f>D33-E33</f>
        <v>0</v>
      </c>
    </row>
    <row r="34" spans="1:6" ht="15.75" customHeight="1">
      <c r="A34" s="114" t="s">
        <v>18</v>
      </c>
      <c r="B34" s="162" t="s">
        <v>59</v>
      </c>
      <c r="C34" s="113">
        <f t="shared" si="6"/>
        <v>10000</v>
      </c>
      <c r="D34" s="113">
        <f t="shared" si="6"/>
        <v>7904</v>
      </c>
      <c r="E34" s="113">
        <f aca="true" t="shared" si="7" ref="E34:E43">E95+E156</f>
        <v>7904</v>
      </c>
      <c r="F34" s="113">
        <f>D34-E34</f>
        <v>0</v>
      </c>
    </row>
    <row r="35" spans="1:6" ht="15.75" customHeight="1">
      <c r="A35" s="114" t="s">
        <v>19</v>
      </c>
      <c r="B35" s="162" t="s">
        <v>60</v>
      </c>
      <c r="C35" s="113">
        <f t="shared" si="6"/>
        <v>5100</v>
      </c>
      <c r="D35" s="113">
        <f t="shared" si="6"/>
        <v>1080</v>
      </c>
      <c r="E35" s="113">
        <f t="shared" si="7"/>
        <v>1080</v>
      </c>
      <c r="F35" s="113">
        <f aca="true" t="shared" si="8" ref="F35:F43">F96+F157</f>
        <v>0</v>
      </c>
    </row>
    <row r="36" spans="1:6" ht="15.75" customHeight="1">
      <c r="A36" s="114" t="s">
        <v>20</v>
      </c>
      <c r="B36" s="162" t="s">
        <v>61</v>
      </c>
      <c r="C36" s="117">
        <f t="shared" si="6"/>
        <v>200</v>
      </c>
      <c r="D36" s="117">
        <f t="shared" si="6"/>
        <v>102</v>
      </c>
      <c r="E36" s="117">
        <f t="shared" si="7"/>
        <v>102</v>
      </c>
      <c r="F36" s="117">
        <f t="shared" si="8"/>
        <v>0</v>
      </c>
    </row>
    <row r="37" spans="1:6" ht="15.75" customHeight="1">
      <c r="A37" s="114" t="s">
        <v>21</v>
      </c>
      <c r="B37" s="162" t="s">
        <v>62</v>
      </c>
      <c r="C37" s="117">
        <f t="shared" si="6"/>
        <v>0</v>
      </c>
      <c r="D37" s="117">
        <f t="shared" si="6"/>
        <v>0</v>
      </c>
      <c r="E37" s="117">
        <f t="shared" si="7"/>
        <v>0</v>
      </c>
      <c r="F37" s="117">
        <f t="shared" si="8"/>
        <v>0</v>
      </c>
    </row>
    <row r="38" spans="1:6" ht="15.75" customHeight="1">
      <c r="A38" s="114" t="s">
        <v>22</v>
      </c>
      <c r="B38" s="162" t="s">
        <v>63</v>
      </c>
      <c r="C38" s="117">
        <f t="shared" si="6"/>
        <v>400</v>
      </c>
      <c r="D38" s="117">
        <f t="shared" si="6"/>
        <v>662</v>
      </c>
      <c r="E38" s="117">
        <f t="shared" si="7"/>
        <v>662</v>
      </c>
      <c r="F38" s="117">
        <f t="shared" si="8"/>
        <v>0</v>
      </c>
    </row>
    <row r="39" spans="1:6" ht="15.75" customHeight="1">
      <c r="A39" s="114" t="s">
        <v>161</v>
      </c>
      <c r="B39" s="162" t="s">
        <v>162</v>
      </c>
      <c r="C39" s="113">
        <f t="shared" si="6"/>
        <v>0</v>
      </c>
      <c r="D39" s="113">
        <f t="shared" si="6"/>
        <v>0</v>
      </c>
      <c r="E39" s="113">
        <f t="shared" si="7"/>
        <v>0</v>
      </c>
      <c r="F39" s="113">
        <f t="shared" si="8"/>
        <v>0</v>
      </c>
    </row>
    <row r="40" spans="1:6" ht="15.75" customHeight="1">
      <c r="A40" s="114" t="s">
        <v>163</v>
      </c>
      <c r="B40" s="162" t="s">
        <v>164</v>
      </c>
      <c r="C40" s="113">
        <f t="shared" si="6"/>
        <v>0</v>
      </c>
      <c r="D40" s="113">
        <f t="shared" si="6"/>
        <v>0</v>
      </c>
      <c r="E40" s="113">
        <f t="shared" si="7"/>
        <v>0</v>
      </c>
      <c r="F40" s="113">
        <f t="shared" si="8"/>
        <v>0</v>
      </c>
    </row>
    <row r="41" spans="1:6" ht="15.75" customHeight="1">
      <c r="A41" s="114" t="s">
        <v>23</v>
      </c>
      <c r="B41" s="171" t="s">
        <v>64</v>
      </c>
      <c r="C41" s="117">
        <f t="shared" si="6"/>
        <v>0</v>
      </c>
      <c r="D41" s="117">
        <f t="shared" si="6"/>
        <v>0</v>
      </c>
      <c r="E41" s="117">
        <f t="shared" si="7"/>
        <v>0</v>
      </c>
      <c r="F41" s="117">
        <f t="shared" si="8"/>
        <v>0</v>
      </c>
    </row>
    <row r="42" spans="1:6" ht="16.5" customHeight="1">
      <c r="A42" s="114" t="s">
        <v>24</v>
      </c>
      <c r="B42" s="162" t="s">
        <v>165</v>
      </c>
      <c r="C42" s="117">
        <f t="shared" si="6"/>
        <v>20</v>
      </c>
      <c r="D42" s="117">
        <f t="shared" si="6"/>
        <v>4</v>
      </c>
      <c r="E42" s="117">
        <f t="shared" si="7"/>
        <v>4</v>
      </c>
      <c r="F42" s="117">
        <f t="shared" si="8"/>
        <v>0</v>
      </c>
    </row>
    <row r="43" spans="1:6" ht="15.75" customHeight="1">
      <c r="A43" s="114" t="s">
        <v>25</v>
      </c>
      <c r="B43" s="162" t="s">
        <v>65</v>
      </c>
      <c r="C43" s="117">
        <f t="shared" si="6"/>
        <v>15992</v>
      </c>
      <c r="D43" s="117">
        <f t="shared" si="6"/>
        <v>5274</v>
      </c>
      <c r="E43" s="117">
        <f t="shared" si="7"/>
        <v>0</v>
      </c>
      <c r="F43" s="117">
        <f t="shared" si="8"/>
        <v>5274</v>
      </c>
    </row>
    <row r="44" spans="1:6" ht="15.75" customHeight="1" thickBot="1">
      <c r="A44" s="134" t="s">
        <v>166</v>
      </c>
      <c r="B44" s="164" t="s">
        <v>167</v>
      </c>
      <c r="C44" s="147">
        <f>C45+C46+C47</f>
        <v>2600</v>
      </c>
      <c r="D44" s="147">
        <f>D45+D46+D47</f>
        <v>2583</v>
      </c>
      <c r="E44" s="147">
        <f>E45+E46+E47</f>
        <v>2583</v>
      </c>
      <c r="F44" s="147">
        <f>F45+F46+F47</f>
        <v>0</v>
      </c>
    </row>
    <row r="45" spans="1:6" ht="15.75" customHeight="1">
      <c r="A45" s="112" t="s">
        <v>168</v>
      </c>
      <c r="B45" s="168" t="s">
        <v>169</v>
      </c>
      <c r="C45" s="113">
        <f aca="true" t="shared" si="9" ref="C45:F49">C106+C167</f>
        <v>0</v>
      </c>
      <c r="D45" s="113">
        <f t="shared" si="9"/>
        <v>0</v>
      </c>
      <c r="E45" s="113">
        <f t="shared" si="9"/>
        <v>0</v>
      </c>
      <c r="F45" s="113">
        <f t="shared" si="9"/>
        <v>0</v>
      </c>
    </row>
    <row r="46" spans="1:6" ht="15.75" customHeight="1">
      <c r="A46" s="120" t="s">
        <v>171</v>
      </c>
      <c r="B46" s="125" t="s">
        <v>170</v>
      </c>
      <c r="C46" s="113">
        <f t="shared" si="9"/>
        <v>2600</v>
      </c>
      <c r="D46" s="113">
        <f t="shared" si="9"/>
        <v>2583</v>
      </c>
      <c r="E46" s="113">
        <f t="shared" si="9"/>
        <v>2583</v>
      </c>
      <c r="F46" s="113">
        <f t="shared" si="9"/>
        <v>0</v>
      </c>
    </row>
    <row r="47" spans="1:6" ht="15.75" customHeight="1" thickBot="1">
      <c r="A47" s="103" t="s">
        <v>172</v>
      </c>
      <c r="B47" s="176" t="s">
        <v>173</v>
      </c>
      <c r="C47" s="128">
        <f t="shared" si="9"/>
        <v>0</v>
      </c>
      <c r="D47" s="128">
        <f t="shared" si="9"/>
        <v>0</v>
      </c>
      <c r="E47" s="128">
        <f t="shared" si="9"/>
        <v>0</v>
      </c>
      <c r="F47" s="128">
        <f t="shared" si="9"/>
        <v>0</v>
      </c>
    </row>
    <row r="48" spans="1:6" ht="13.5" thickBot="1">
      <c r="A48" s="135">
        <v>4000</v>
      </c>
      <c r="B48" s="136" t="s">
        <v>67</v>
      </c>
      <c r="C48" s="142">
        <f t="shared" si="9"/>
        <v>0</v>
      </c>
      <c r="D48" s="142">
        <f t="shared" si="9"/>
        <v>0</v>
      </c>
      <c r="E48" s="142">
        <f t="shared" si="9"/>
        <v>0</v>
      </c>
      <c r="F48" s="142">
        <f t="shared" si="9"/>
        <v>0</v>
      </c>
    </row>
    <row r="49" spans="1:6" ht="13.5" thickBot="1">
      <c r="A49" s="134" t="s">
        <v>99</v>
      </c>
      <c r="B49" s="164" t="s">
        <v>174</v>
      </c>
      <c r="C49" s="137">
        <f t="shared" si="9"/>
        <v>0</v>
      </c>
      <c r="D49" s="137">
        <f t="shared" si="9"/>
        <v>0</v>
      </c>
      <c r="E49" s="137">
        <f t="shared" si="9"/>
        <v>0</v>
      </c>
      <c r="F49" s="137">
        <f t="shared" si="9"/>
        <v>0</v>
      </c>
    </row>
    <row r="50" spans="1:6" ht="13.5" thickBot="1">
      <c r="A50" s="135" t="s">
        <v>66</v>
      </c>
      <c r="B50" s="136" t="s">
        <v>69</v>
      </c>
      <c r="C50" s="130">
        <f>C51+C52+C53+C54</f>
        <v>0</v>
      </c>
      <c r="D50" s="130">
        <f>D51+D52+D53</f>
        <v>2366</v>
      </c>
      <c r="E50" s="130">
        <f>E51+E52+E53</f>
        <v>2366</v>
      </c>
      <c r="F50" s="130">
        <f>F51+F52+F53+F55</f>
        <v>0</v>
      </c>
    </row>
    <row r="51" spans="1:6" ht="15.75" customHeight="1">
      <c r="A51" s="123" t="s">
        <v>175</v>
      </c>
      <c r="B51" s="124" t="s">
        <v>180</v>
      </c>
      <c r="C51" s="113">
        <f aca="true" t="shared" si="10" ref="C51:F54">C112+C173</f>
        <v>0</v>
      </c>
      <c r="D51" s="113">
        <f t="shared" si="10"/>
        <v>0</v>
      </c>
      <c r="E51" s="113">
        <f t="shared" si="10"/>
        <v>0</v>
      </c>
      <c r="F51" s="113">
        <f t="shared" si="10"/>
        <v>0</v>
      </c>
    </row>
    <row r="52" spans="1:6" ht="15.75" customHeight="1">
      <c r="A52" s="120" t="s">
        <v>176</v>
      </c>
      <c r="B52" s="125" t="s">
        <v>181</v>
      </c>
      <c r="C52" s="113">
        <f t="shared" si="10"/>
        <v>0</v>
      </c>
      <c r="D52" s="113">
        <f t="shared" si="10"/>
        <v>2366</v>
      </c>
      <c r="E52" s="113">
        <f t="shared" si="10"/>
        <v>2366</v>
      </c>
      <c r="F52" s="113">
        <f t="shared" si="10"/>
        <v>0</v>
      </c>
    </row>
    <row r="53" spans="1:6" ht="12.75">
      <c r="A53" s="120" t="s">
        <v>177</v>
      </c>
      <c r="B53" s="125" t="s">
        <v>182</v>
      </c>
      <c r="C53" s="113">
        <f t="shared" si="10"/>
        <v>0</v>
      </c>
      <c r="D53" s="113">
        <f t="shared" si="10"/>
        <v>0</v>
      </c>
      <c r="E53" s="113">
        <f t="shared" si="10"/>
        <v>0</v>
      </c>
      <c r="F53" s="113">
        <f t="shared" si="10"/>
        <v>0</v>
      </c>
    </row>
    <row r="54" spans="1:6" ht="13.5" thickBot="1">
      <c r="A54" s="126" t="s">
        <v>183</v>
      </c>
      <c r="B54" s="127" t="s">
        <v>184</v>
      </c>
      <c r="C54" s="113">
        <f t="shared" si="10"/>
        <v>0</v>
      </c>
      <c r="D54" s="113">
        <f t="shared" si="10"/>
        <v>0</v>
      </c>
      <c r="E54" s="113">
        <f t="shared" si="10"/>
        <v>0</v>
      </c>
      <c r="F54" s="113">
        <f t="shared" si="10"/>
        <v>0</v>
      </c>
    </row>
    <row r="55" spans="1:6" ht="15.75" customHeight="1" thickBot="1">
      <c r="A55" s="135" t="s">
        <v>178</v>
      </c>
      <c r="B55" s="136" t="s">
        <v>179</v>
      </c>
      <c r="C55" s="130">
        <f>C56+C57</f>
        <v>0</v>
      </c>
      <c r="D55" s="130">
        <f>D56+D57</f>
        <v>0</v>
      </c>
      <c r="E55" s="130">
        <f>E56+E57</f>
        <v>0</v>
      </c>
      <c r="F55" s="130">
        <f>F56+F57</f>
        <v>0</v>
      </c>
    </row>
    <row r="56" spans="1:6" ht="12.75">
      <c r="A56" s="123" t="s">
        <v>185</v>
      </c>
      <c r="B56" s="124" t="s">
        <v>187</v>
      </c>
      <c r="C56" s="117">
        <f aca="true" t="shared" si="11" ref="C56:F58">C117+C178</f>
        <v>0</v>
      </c>
      <c r="D56" s="117">
        <f t="shared" si="11"/>
        <v>0</v>
      </c>
      <c r="E56" s="117">
        <f t="shared" si="11"/>
        <v>0</v>
      </c>
      <c r="F56" s="117">
        <f t="shared" si="11"/>
        <v>0</v>
      </c>
    </row>
    <row r="57" spans="1:6" ht="13.5" thickBot="1">
      <c r="A57" s="103" t="s">
        <v>186</v>
      </c>
      <c r="B57" s="124" t="s">
        <v>188</v>
      </c>
      <c r="C57" s="128">
        <f t="shared" si="11"/>
        <v>0</v>
      </c>
      <c r="D57" s="128">
        <f t="shared" si="11"/>
        <v>0</v>
      </c>
      <c r="E57" s="128">
        <f t="shared" si="11"/>
        <v>0</v>
      </c>
      <c r="F57" s="128">
        <f t="shared" si="11"/>
        <v>0</v>
      </c>
    </row>
    <row r="58" spans="1:6" ht="15.75" customHeight="1" thickBot="1">
      <c r="A58" s="135"/>
      <c r="B58" s="136" t="s">
        <v>68</v>
      </c>
      <c r="C58" s="288">
        <f t="shared" si="11"/>
        <v>507072</v>
      </c>
      <c r="D58" s="288">
        <f t="shared" si="11"/>
        <v>539916</v>
      </c>
      <c r="E58" s="288">
        <f t="shared" si="11"/>
        <v>534642</v>
      </c>
      <c r="F58" s="288">
        <f t="shared" si="11"/>
        <v>5274</v>
      </c>
    </row>
    <row r="59" spans="1:6" ht="15.75" customHeight="1">
      <c r="A59" s="285"/>
      <c r="B59" s="285"/>
      <c r="C59" s="286"/>
      <c r="D59" s="287"/>
      <c r="E59" s="286"/>
      <c r="F59" s="286"/>
    </row>
    <row r="60" spans="2:4" ht="15.75" customHeight="1">
      <c r="B60" s="154" t="s">
        <v>159</v>
      </c>
      <c r="D60" t="s">
        <v>158</v>
      </c>
    </row>
    <row r="61" ht="15.75" customHeight="1"/>
    <row r="62" spans="1:6" ht="15.75" customHeight="1">
      <c r="A62" s="303" t="s">
        <v>190</v>
      </c>
      <c r="B62" s="303"/>
      <c r="C62" s="303"/>
      <c r="D62" s="303"/>
      <c r="E62" s="303"/>
      <c r="F62" s="304"/>
    </row>
    <row r="63" spans="1:6" ht="13.5" thickBot="1">
      <c r="A63" s="304"/>
      <c r="B63" s="305" t="s">
        <v>231</v>
      </c>
      <c r="C63" s="304"/>
      <c r="D63" s="304"/>
      <c r="E63" s="304"/>
      <c r="F63" s="304"/>
    </row>
    <row r="64" spans="1:6" ht="13.5" thickBot="1">
      <c r="A64" s="306" t="s">
        <v>247</v>
      </c>
      <c r="B64" s="307"/>
      <c r="C64" s="308" t="s">
        <v>27</v>
      </c>
      <c r="D64" s="309"/>
      <c r="E64" s="309"/>
      <c r="F64" s="310"/>
    </row>
    <row r="65" spans="1:6" ht="12.75">
      <c r="A65" s="386" t="s">
        <v>248</v>
      </c>
      <c r="B65" s="387"/>
      <c r="C65" s="311" t="s">
        <v>28</v>
      </c>
      <c r="D65" s="312" t="s">
        <v>28</v>
      </c>
      <c r="E65" s="312" t="s">
        <v>29</v>
      </c>
      <c r="F65" s="312" t="s">
        <v>30</v>
      </c>
    </row>
    <row r="66" spans="1:8" ht="15.75" customHeight="1" thickBot="1">
      <c r="A66" s="313"/>
      <c r="B66" s="314"/>
      <c r="C66" s="315">
        <v>42736</v>
      </c>
      <c r="D66" s="315"/>
      <c r="E66" s="316"/>
      <c r="F66" s="316" t="s">
        <v>31</v>
      </c>
      <c r="H66" s="5"/>
    </row>
    <row r="67" spans="1:6" ht="15.75" customHeight="1" thickBot="1">
      <c r="A67" s="317" t="s">
        <v>1</v>
      </c>
      <c r="B67" s="318" t="s">
        <v>32</v>
      </c>
      <c r="C67" s="319">
        <f>C68+C69</f>
        <v>320000</v>
      </c>
      <c r="D67" s="319">
        <f>D68+D69</f>
        <v>359377</v>
      </c>
      <c r="E67" s="319">
        <f>E68+E69</f>
        <v>359377</v>
      </c>
      <c r="F67" s="319">
        <f>F68+F69</f>
        <v>0</v>
      </c>
    </row>
    <row r="68" spans="1:6" ht="15.75" customHeight="1">
      <c r="A68" s="320" t="s">
        <v>0</v>
      </c>
      <c r="B68" s="321" t="s">
        <v>33</v>
      </c>
      <c r="C68" s="322">
        <v>320000</v>
      </c>
      <c r="D68" s="322">
        <f>320000+1061+38316</f>
        <v>359377</v>
      </c>
      <c r="E68" s="322">
        <f>2640+26644+26903+26544+33091+26369+23487+23719+31837+26800+43261+68082</f>
        <v>359377</v>
      </c>
      <c r="F68" s="322">
        <f>D68-E68</f>
        <v>0</v>
      </c>
    </row>
    <row r="69" spans="1:6" ht="15.75" customHeight="1" thickBot="1">
      <c r="A69" s="323" t="s">
        <v>34</v>
      </c>
      <c r="B69" s="324" t="s">
        <v>35</v>
      </c>
      <c r="C69" s="322"/>
      <c r="D69" s="322"/>
      <c r="E69" s="322"/>
      <c r="F69" s="322">
        <f>D64-E64</f>
        <v>0</v>
      </c>
    </row>
    <row r="70" spans="1:6" ht="15.75" customHeight="1" thickBot="1">
      <c r="A70" s="325" t="s">
        <v>6</v>
      </c>
      <c r="B70" s="326" t="s">
        <v>36</v>
      </c>
      <c r="C70" s="327">
        <f>C71+C72+C73+C76+C77</f>
        <v>18740</v>
      </c>
      <c r="D70" s="327">
        <f>D71+D72+D73+D76+D77</f>
        <v>18661</v>
      </c>
      <c r="E70" s="327">
        <f>E71+E72+E73+E76+E77</f>
        <v>18661</v>
      </c>
      <c r="F70" s="327">
        <f>F71+F72+F73+F76+F77</f>
        <v>0</v>
      </c>
    </row>
    <row r="71" spans="1:6" ht="15.75" customHeight="1">
      <c r="A71" s="328" t="s">
        <v>2</v>
      </c>
      <c r="B71" s="329" t="s">
        <v>37</v>
      </c>
      <c r="C71" s="322"/>
      <c r="D71" s="322"/>
      <c r="E71" s="322"/>
      <c r="F71" s="322">
        <f>D71-E71</f>
        <v>0</v>
      </c>
    </row>
    <row r="72" spans="1:6" ht="15.75" customHeight="1">
      <c r="A72" s="323" t="s">
        <v>38</v>
      </c>
      <c r="B72" s="330" t="s">
        <v>39</v>
      </c>
      <c r="C72" s="322"/>
      <c r="D72" s="322"/>
      <c r="E72" s="322"/>
      <c r="F72" s="322">
        <f aca="true" t="shared" si="12" ref="F72:F77">D72-E72</f>
        <v>0</v>
      </c>
    </row>
    <row r="73" spans="1:6" ht="15.75" customHeight="1">
      <c r="A73" s="331" t="s">
        <v>3</v>
      </c>
      <c r="B73" s="332" t="s">
        <v>97</v>
      </c>
      <c r="C73" s="333">
        <f>C74+C75</f>
        <v>17740</v>
      </c>
      <c r="D73" s="333">
        <f>D74+D75</f>
        <v>15457</v>
      </c>
      <c r="E73" s="333">
        <f>E74+E75</f>
        <v>15457</v>
      </c>
      <c r="F73" s="334">
        <f>F74+F75</f>
        <v>0</v>
      </c>
    </row>
    <row r="74" spans="1:6" ht="15.75" customHeight="1">
      <c r="A74" s="323" t="s">
        <v>3</v>
      </c>
      <c r="B74" s="324" t="s">
        <v>40</v>
      </c>
      <c r="C74" s="322">
        <v>10920</v>
      </c>
      <c r="D74" s="322">
        <f>10920-4958</f>
        <v>5962</v>
      </c>
      <c r="E74" s="322">
        <f>1568+1456+1450+1488</f>
        <v>5962</v>
      </c>
      <c r="F74" s="322">
        <f t="shared" si="12"/>
        <v>0</v>
      </c>
    </row>
    <row r="75" spans="1:6" ht="15.75" customHeight="1">
      <c r="A75" s="323" t="s">
        <v>3</v>
      </c>
      <c r="B75" s="324" t="s">
        <v>41</v>
      </c>
      <c r="C75" s="322">
        <v>6820</v>
      </c>
      <c r="D75" s="322">
        <f>6820+3000-325</f>
        <v>9495</v>
      </c>
      <c r="E75" s="322">
        <f>8890+617-82+70</f>
        <v>9495</v>
      </c>
      <c r="F75" s="322">
        <f t="shared" si="12"/>
        <v>0</v>
      </c>
    </row>
    <row r="76" spans="1:6" ht="15.75" customHeight="1">
      <c r="A76" s="323" t="s">
        <v>4</v>
      </c>
      <c r="B76" s="330" t="s">
        <v>42</v>
      </c>
      <c r="C76" s="322"/>
      <c r="D76" s="322">
        <f>500+200+104+138-138</f>
        <v>804</v>
      </c>
      <c r="E76" s="322">
        <f>139+527+138</f>
        <v>804</v>
      </c>
      <c r="F76" s="322">
        <f t="shared" si="12"/>
        <v>0</v>
      </c>
    </row>
    <row r="77" spans="1:6" ht="15.75" customHeight="1" thickBot="1">
      <c r="A77" s="335" t="s">
        <v>5</v>
      </c>
      <c r="B77" s="336" t="s">
        <v>43</v>
      </c>
      <c r="C77" s="322">
        <v>1000</v>
      </c>
      <c r="D77" s="322">
        <f>1000+1000+400</f>
        <v>2400</v>
      </c>
      <c r="E77" s="322">
        <f>251+296+195+76+103+151+197+269+862</f>
        <v>2400</v>
      </c>
      <c r="F77" s="322">
        <f t="shared" si="12"/>
        <v>0</v>
      </c>
    </row>
    <row r="78" spans="1:6" ht="15.75" customHeight="1" thickBot="1">
      <c r="A78" s="326" t="s">
        <v>11</v>
      </c>
      <c r="B78" s="326" t="s">
        <v>44</v>
      </c>
      <c r="C78" s="319">
        <f>C79+C80+C81+C82</f>
        <v>68000</v>
      </c>
      <c r="D78" s="319">
        <f>D79+D80+D81+D82</f>
        <v>83632</v>
      </c>
      <c r="E78" s="319">
        <f>E79+E80+E81+E82</f>
        <v>83632</v>
      </c>
      <c r="F78" s="319">
        <f>F79+F80+F81+F82</f>
        <v>0</v>
      </c>
    </row>
    <row r="79" spans="1:6" ht="15.75" customHeight="1">
      <c r="A79" s="320" t="s">
        <v>7</v>
      </c>
      <c r="B79" s="321" t="s">
        <v>45</v>
      </c>
      <c r="C79" s="322">
        <v>35000</v>
      </c>
      <c r="D79" s="322">
        <f>35000+10000-1265</f>
        <v>43735</v>
      </c>
      <c r="E79" s="322">
        <f>3173+3257+3380+3113+3953+2997+2837+2867+4275+5156+8727</f>
        <v>43735</v>
      </c>
      <c r="F79" s="322">
        <f>D79-E79</f>
        <v>0</v>
      </c>
    </row>
    <row r="80" spans="1:6" ht="15.75" customHeight="1">
      <c r="A80" s="323" t="s">
        <v>8</v>
      </c>
      <c r="B80" s="324" t="s">
        <v>46</v>
      </c>
      <c r="C80" s="322">
        <v>10000</v>
      </c>
      <c r="D80" s="322">
        <f>10000+2000+1397</f>
        <v>13397</v>
      </c>
      <c r="E80" s="322">
        <f>967+984+1011+954+1203+899+853+863+1311+1664+2688</f>
        <v>13397</v>
      </c>
      <c r="F80" s="322">
        <f>D80-E80</f>
        <v>0</v>
      </c>
    </row>
    <row r="81" spans="1:6" ht="15.75" customHeight="1">
      <c r="A81" s="323" t="s">
        <v>9</v>
      </c>
      <c r="B81" s="324" t="s">
        <v>47</v>
      </c>
      <c r="C81" s="322">
        <v>15000</v>
      </c>
      <c r="D81" s="322">
        <f>15000+2993</f>
        <v>17993</v>
      </c>
      <c r="E81" s="322">
        <f>1301+1338+1391+1280+1619+1245+1171+1163+1765+2117+3603</f>
        <v>17993</v>
      </c>
      <c r="F81" s="322">
        <f>D81-E81</f>
        <v>0</v>
      </c>
    </row>
    <row r="82" spans="1:6" ht="15.75" customHeight="1" thickBot="1">
      <c r="A82" s="335" t="s">
        <v>10</v>
      </c>
      <c r="B82" s="336" t="s">
        <v>48</v>
      </c>
      <c r="C82" s="322">
        <v>8000</v>
      </c>
      <c r="D82" s="322">
        <f>8000+507</f>
        <v>8507</v>
      </c>
      <c r="E82" s="322">
        <f>616+625+645+606+770+572+543+550+831+1034+1715</f>
        <v>8507</v>
      </c>
      <c r="F82" s="322">
        <f>D82-E82</f>
        <v>0</v>
      </c>
    </row>
    <row r="83" spans="1:6" ht="15.75" customHeight="1" thickBot="1">
      <c r="A83" s="337"/>
      <c r="B83" s="337" t="s">
        <v>49</v>
      </c>
      <c r="C83" s="319">
        <f>C78+C70+C67</f>
        <v>406740</v>
      </c>
      <c r="D83" s="319">
        <f>D78+D70+D67</f>
        <v>461670</v>
      </c>
      <c r="E83" s="319">
        <f>E78+E70+E67</f>
        <v>461670</v>
      </c>
      <c r="F83" s="319">
        <f>F78+F70+F67</f>
        <v>0</v>
      </c>
    </row>
    <row r="84" spans="1:6" ht="15.75" customHeight="1" thickBot="1">
      <c r="A84" s="326" t="s">
        <v>26</v>
      </c>
      <c r="B84" s="326" t="s">
        <v>50</v>
      </c>
      <c r="C84" s="319">
        <f>C85+C88+C89+C90+C91+C92+C93+C96+C97+C98+C99+C100+C101+C102+C103+C104</f>
        <v>97732</v>
      </c>
      <c r="D84" s="319">
        <f>D85+D88+D89+D90+D91+D92+D93+D96+D97+D98+D99+D100+D101+D102+D103+D104</f>
        <v>73297</v>
      </c>
      <c r="E84" s="319">
        <f>E85+E88+E89+E90+E91+E92+E93+E96+E97+E98+E99+E100+E101+E102+E103+E104</f>
        <v>68023</v>
      </c>
      <c r="F84" s="319">
        <f>F85+F89+F90+F91+F92+F93+F96+F97+F98+F99+F100+F101+F102+F103+F104</f>
        <v>5274</v>
      </c>
    </row>
    <row r="85" spans="1:6" ht="15.75" customHeight="1">
      <c r="A85" s="338" t="s">
        <v>12</v>
      </c>
      <c r="B85" s="338" t="s">
        <v>51</v>
      </c>
      <c r="C85" s="339">
        <f>C86+C87</f>
        <v>10020</v>
      </c>
      <c r="D85" s="340">
        <f>D86+D87</f>
        <v>8503</v>
      </c>
      <c r="E85" s="339">
        <f>E86+E87</f>
        <v>8503</v>
      </c>
      <c r="F85" s="339">
        <f>F86+F87</f>
        <v>0</v>
      </c>
    </row>
    <row r="86" spans="1:6" ht="15.75" customHeight="1">
      <c r="A86" s="341" t="s">
        <v>12</v>
      </c>
      <c r="B86" s="341" t="s">
        <v>52</v>
      </c>
      <c r="C86" s="322">
        <v>10020</v>
      </c>
      <c r="D86" s="342">
        <f>10020-1517</f>
        <v>8503</v>
      </c>
      <c r="E86" s="322">
        <f>931+1192+1008+1029+884+926+357+938+730+508</f>
        <v>8503</v>
      </c>
      <c r="F86" s="343">
        <f>D86-E86</f>
        <v>0</v>
      </c>
    </row>
    <row r="87" spans="1:6" ht="15.75" customHeight="1">
      <c r="A87" s="344" t="s">
        <v>12</v>
      </c>
      <c r="B87" s="341" t="s">
        <v>98</v>
      </c>
      <c r="C87" s="322"/>
      <c r="D87" s="342"/>
      <c r="E87" s="322"/>
      <c r="F87" s="343">
        <f aca="true" t="shared" si="13" ref="F87:F92">D87-E87</f>
        <v>0</v>
      </c>
    </row>
    <row r="88" spans="1:6" ht="15.75" customHeight="1">
      <c r="A88" s="323" t="s">
        <v>13</v>
      </c>
      <c r="B88" s="324" t="s">
        <v>53</v>
      </c>
      <c r="C88" s="342"/>
      <c r="D88" s="345"/>
      <c r="E88" s="346"/>
      <c r="F88" s="343">
        <f t="shared" si="13"/>
        <v>0</v>
      </c>
    </row>
    <row r="89" spans="1:6" ht="15.75" customHeight="1">
      <c r="A89" s="323" t="s">
        <v>14</v>
      </c>
      <c r="B89" s="324" t="s">
        <v>54</v>
      </c>
      <c r="C89" s="342">
        <v>5000</v>
      </c>
      <c r="D89" s="347">
        <f>5000-2870</f>
        <v>2130</v>
      </c>
      <c r="E89" s="348">
        <f>1940+190</f>
        <v>2130</v>
      </c>
      <c r="F89" s="343">
        <f t="shared" si="13"/>
        <v>0</v>
      </c>
    </row>
    <row r="90" spans="1:6" ht="15.75" customHeight="1">
      <c r="A90" s="323" t="s">
        <v>15</v>
      </c>
      <c r="B90" s="324" t="s">
        <v>160</v>
      </c>
      <c r="C90" s="342">
        <v>1000</v>
      </c>
      <c r="D90" s="347">
        <f>1000+5000+2000+15082+1187-7402</f>
        <v>16867</v>
      </c>
      <c r="E90" s="348">
        <f>3300+147+4290+572+8166+444+574-626</f>
        <v>16867</v>
      </c>
      <c r="F90" s="343">
        <f t="shared" si="13"/>
        <v>0</v>
      </c>
    </row>
    <row r="91" spans="1:6" ht="15.75" customHeight="1">
      <c r="A91" s="323" t="s">
        <v>16</v>
      </c>
      <c r="B91" s="324" t="s">
        <v>56</v>
      </c>
      <c r="C91" s="322">
        <v>10000</v>
      </c>
      <c r="D91" s="342">
        <f>10000+3000-148</f>
        <v>12852</v>
      </c>
      <c r="E91" s="322">
        <f>151+266+751+284+140+189+407+2023-1+6768+475-2638+4037</f>
        <v>12852</v>
      </c>
      <c r="F91" s="343">
        <f t="shared" si="13"/>
        <v>0</v>
      </c>
    </row>
    <row r="92" spans="1:6" ht="15.75" customHeight="1">
      <c r="A92" s="323" t="s">
        <v>17</v>
      </c>
      <c r="B92" s="324" t="s">
        <v>57</v>
      </c>
      <c r="C92" s="322">
        <v>40000</v>
      </c>
      <c r="D92" s="342">
        <f>40000-22081</f>
        <v>17919</v>
      </c>
      <c r="E92" s="322">
        <f>6651+5490+4545+1115+371-2565+189+124+72+208+2534-815</f>
        <v>17919</v>
      </c>
      <c r="F92" s="343">
        <f t="shared" si="13"/>
        <v>0</v>
      </c>
    </row>
    <row r="93" spans="1:6" ht="15.75" customHeight="1">
      <c r="A93" s="331" t="s">
        <v>18</v>
      </c>
      <c r="B93" s="349" t="s">
        <v>55</v>
      </c>
      <c r="C93" s="333">
        <f>C94+C95</f>
        <v>10000</v>
      </c>
      <c r="D93" s="350">
        <f>D94+D95</f>
        <v>7904</v>
      </c>
      <c r="E93" s="333">
        <f>E94+E95</f>
        <v>7904</v>
      </c>
      <c r="F93" s="333">
        <f>D93-E93</f>
        <v>0</v>
      </c>
    </row>
    <row r="94" spans="1:6" ht="15.75" customHeight="1">
      <c r="A94" s="323" t="s">
        <v>18</v>
      </c>
      <c r="B94" s="324" t="s">
        <v>58</v>
      </c>
      <c r="C94" s="322"/>
      <c r="D94" s="342">
        <f>60-60</f>
        <v>0</v>
      </c>
      <c r="E94" s="322">
        <v>0</v>
      </c>
      <c r="F94" s="348">
        <f>D94-E94</f>
        <v>0</v>
      </c>
    </row>
    <row r="95" spans="1:6" ht="15.75" customHeight="1">
      <c r="A95" s="323" t="s">
        <v>18</v>
      </c>
      <c r="B95" s="324" t="s">
        <v>59</v>
      </c>
      <c r="C95" s="322">
        <v>10000</v>
      </c>
      <c r="D95" s="342">
        <f>10000-2096</f>
        <v>7904</v>
      </c>
      <c r="E95" s="322">
        <f>349+224+437+640+154+258+332+1393+1048+1012+666+1391</f>
        <v>7904</v>
      </c>
      <c r="F95" s="348">
        <f>D95-E95</f>
        <v>0</v>
      </c>
    </row>
    <row r="96" spans="1:6" ht="15.75" customHeight="1">
      <c r="A96" s="323" t="s">
        <v>19</v>
      </c>
      <c r="B96" s="324" t="s">
        <v>60</v>
      </c>
      <c r="C96" s="322">
        <v>5100</v>
      </c>
      <c r="D96" s="342">
        <f>5100-3000-1020</f>
        <v>1080</v>
      </c>
      <c r="E96" s="322">
        <v>1080</v>
      </c>
      <c r="F96" s="343">
        <f>D96-E96</f>
        <v>0</v>
      </c>
    </row>
    <row r="97" spans="1:6" ht="15.75" customHeight="1">
      <c r="A97" s="323" t="s">
        <v>20</v>
      </c>
      <c r="B97" s="324" t="s">
        <v>61</v>
      </c>
      <c r="C97" s="322">
        <v>200</v>
      </c>
      <c r="D97" s="342">
        <f>200-98</f>
        <v>102</v>
      </c>
      <c r="E97" s="322">
        <f>12+24+66</f>
        <v>102</v>
      </c>
      <c r="F97" s="343">
        <f aca="true" t="shared" si="14" ref="F97:F104">D97-E97</f>
        <v>0</v>
      </c>
    </row>
    <row r="98" spans="1:6" ht="15.75" customHeight="1">
      <c r="A98" s="323" t="s">
        <v>21</v>
      </c>
      <c r="B98" s="324" t="s">
        <v>62</v>
      </c>
      <c r="C98" s="322">
        <v>0</v>
      </c>
      <c r="D98" s="342"/>
      <c r="E98" s="322"/>
      <c r="F98" s="343">
        <f t="shared" si="14"/>
        <v>0</v>
      </c>
    </row>
    <row r="99" spans="1:6" ht="15.75" customHeight="1">
      <c r="A99" s="323" t="s">
        <v>22</v>
      </c>
      <c r="B99" s="324" t="s">
        <v>63</v>
      </c>
      <c r="C99" s="322">
        <v>400</v>
      </c>
      <c r="D99" s="342">
        <f>400+262</f>
        <v>662</v>
      </c>
      <c r="E99" s="322">
        <v>662</v>
      </c>
      <c r="F99" s="343">
        <f t="shared" si="14"/>
        <v>0</v>
      </c>
    </row>
    <row r="100" spans="1:6" ht="15.75" customHeight="1">
      <c r="A100" s="323" t="s">
        <v>161</v>
      </c>
      <c r="B100" s="324" t="s">
        <v>162</v>
      </c>
      <c r="C100" s="322">
        <v>0</v>
      </c>
      <c r="D100" s="342"/>
      <c r="E100" s="322"/>
      <c r="F100" s="343">
        <f t="shared" si="14"/>
        <v>0</v>
      </c>
    </row>
    <row r="101" spans="1:6" ht="15.75" customHeight="1">
      <c r="A101" s="323" t="s">
        <v>163</v>
      </c>
      <c r="B101" s="324" t="s">
        <v>164</v>
      </c>
      <c r="C101" s="322">
        <v>0</v>
      </c>
      <c r="D101" s="342"/>
      <c r="E101" s="322"/>
      <c r="F101" s="343">
        <f t="shared" si="14"/>
        <v>0</v>
      </c>
    </row>
    <row r="102" spans="1:6" ht="16.5" customHeight="1">
      <c r="A102" s="323" t="s">
        <v>23</v>
      </c>
      <c r="B102" s="330" t="s">
        <v>64</v>
      </c>
      <c r="C102" s="322">
        <v>0</v>
      </c>
      <c r="D102" s="342"/>
      <c r="E102" s="322"/>
      <c r="F102" s="343">
        <f t="shared" si="14"/>
        <v>0</v>
      </c>
    </row>
    <row r="103" spans="1:6" ht="15.75" customHeight="1">
      <c r="A103" s="323" t="s">
        <v>24</v>
      </c>
      <c r="B103" s="324" t="s">
        <v>165</v>
      </c>
      <c r="C103" s="322">
        <v>20</v>
      </c>
      <c r="D103" s="342">
        <f>20-16</f>
        <v>4</v>
      </c>
      <c r="E103" s="322">
        <v>4</v>
      </c>
      <c r="F103" s="343">
        <f t="shared" si="14"/>
        <v>0</v>
      </c>
    </row>
    <row r="104" spans="1:6" ht="15.75" customHeight="1" thickBot="1">
      <c r="A104" s="335" t="s">
        <v>25</v>
      </c>
      <c r="B104" s="336" t="s">
        <v>65</v>
      </c>
      <c r="C104" s="351">
        <f>9214+6778</f>
        <v>15992</v>
      </c>
      <c r="D104" s="352">
        <f>6778-262+9214-8500+84+50+3592-2200+52-1000+1605-104-2000+4771-10000+2124+2972+126-2028</f>
        <v>5274</v>
      </c>
      <c r="E104" s="353"/>
      <c r="F104" s="343">
        <f t="shared" si="14"/>
        <v>5274</v>
      </c>
    </row>
    <row r="105" spans="1:6" ht="15.75" customHeight="1" thickBot="1">
      <c r="A105" s="354" t="s">
        <v>166</v>
      </c>
      <c r="B105" s="355" t="s">
        <v>167</v>
      </c>
      <c r="C105" s="319">
        <f>C106+C107+C108</f>
        <v>2600</v>
      </c>
      <c r="D105" s="319">
        <f>D106+D107+D108</f>
        <v>2583</v>
      </c>
      <c r="E105" s="319">
        <f>E106+E107+E108</f>
        <v>2583</v>
      </c>
      <c r="F105" s="319">
        <f aca="true" t="shared" si="15" ref="F105:F110">D105-E105</f>
        <v>0</v>
      </c>
    </row>
    <row r="106" spans="1:6" ht="15.75" customHeight="1">
      <c r="A106" s="356" t="s">
        <v>168</v>
      </c>
      <c r="B106" s="321" t="s">
        <v>169</v>
      </c>
      <c r="C106" s="357"/>
      <c r="D106" s="357"/>
      <c r="E106" s="357"/>
      <c r="F106" s="357">
        <f t="shared" si="15"/>
        <v>0</v>
      </c>
    </row>
    <row r="107" spans="1:6" ht="15.75" customHeight="1">
      <c r="A107" s="358" t="s">
        <v>171</v>
      </c>
      <c r="B107" s="324" t="s">
        <v>170</v>
      </c>
      <c r="C107" s="348">
        <v>2600</v>
      </c>
      <c r="D107" s="348">
        <f>2600-17</f>
        <v>2583</v>
      </c>
      <c r="E107" s="348">
        <v>2583</v>
      </c>
      <c r="F107" s="348">
        <f t="shared" si="15"/>
        <v>0</v>
      </c>
    </row>
    <row r="108" spans="1:6" ht="15.75" customHeight="1" thickBot="1">
      <c r="A108" s="359" t="s">
        <v>172</v>
      </c>
      <c r="B108" s="360" t="s">
        <v>173</v>
      </c>
      <c r="C108" s="361">
        <v>0</v>
      </c>
      <c r="D108" s="361"/>
      <c r="E108" s="361"/>
      <c r="F108" s="361">
        <f t="shared" si="15"/>
        <v>0</v>
      </c>
    </row>
    <row r="109" spans="1:6" ht="15.75" customHeight="1" thickBot="1">
      <c r="A109" s="362">
        <v>4000</v>
      </c>
      <c r="B109" s="362" t="s">
        <v>67</v>
      </c>
      <c r="C109" s="319">
        <f>C172+C231</f>
        <v>0</v>
      </c>
      <c r="D109" s="319">
        <f>D172+D231</f>
        <v>0</v>
      </c>
      <c r="E109" s="319">
        <f>E172+E231</f>
        <v>0</v>
      </c>
      <c r="F109" s="319">
        <f t="shared" si="15"/>
        <v>0</v>
      </c>
    </row>
    <row r="110" spans="1:6" ht="15.75" customHeight="1" thickBot="1">
      <c r="A110" s="354" t="s">
        <v>99</v>
      </c>
      <c r="B110" s="355" t="s">
        <v>174</v>
      </c>
      <c r="C110" s="334"/>
      <c r="D110" s="334"/>
      <c r="E110" s="334"/>
      <c r="F110" s="334">
        <f t="shared" si="15"/>
        <v>0</v>
      </c>
    </row>
    <row r="111" spans="1:6" ht="15.75" customHeight="1" thickBot="1">
      <c r="A111" s="362" t="s">
        <v>66</v>
      </c>
      <c r="B111" s="363" t="s">
        <v>69</v>
      </c>
      <c r="C111" s="319">
        <f>C112+C113+C114+C115</f>
        <v>0</v>
      </c>
      <c r="D111" s="319">
        <f>D112+D113+D114</f>
        <v>2366</v>
      </c>
      <c r="E111" s="364">
        <f>E112+E113+E114</f>
        <v>2366</v>
      </c>
      <c r="F111" s="319">
        <f>F112+F113+F114</f>
        <v>0</v>
      </c>
    </row>
    <row r="112" spans="1:6" ht="12.75" customHeight="1">
      <c r="A112" s="341" t="s">
        <v>175</v>
      </c>
      <c r="B112" s="365" t="s">
        <v>180</v>
      </c>
      <c r="C112" s="322"/>
      <c r="D112" s="322"/>
      <c r="E112" s="322"/>
      <c r="F112" s="322">
        <f>D112-E112</f>
        <v>0</v>
      </c>
    </row>
    <row r="113" spans="1:6" ht="11.25" customHeight="1">
      <c r="A113" s="324" t="s">
        <v>176</v>
      </c>
      <c r="B113" s="366" t="s">
        <v>181</v>
      </c>
      <c r="C113" s="348"/>
      <c r="D113" s="348">
        <v>2366</v>
      </c>
      <c r="E113" s="348">
        <v>2366</v>
      </c>
      <c r="F113" s="322">
        <f>D113-E113</f>
        <v>0</v>
      </c>
    </row>
    <row r="114" spans="1:6" ht="10.5" customHeight="1">
      <c r="A114" s="324" t="s">
        <v>177</v>
      </c>
      <c r="B114" s="366" t="s">
        <v>182</v>
      </c>
      <c r="C114" s="348"/>
      <c r="D114" s="348"/>
      <c r="E114" s="348"/>
      <c r="F114" s="322">
        <f>D108-E108</f>
        <v>0</v>
      </c>
    </row>
    <row r="115" spans="1:6" ht="9.75" customHeight="1" thickBot="1">
      <c r="A115" s="367" t="s">
        <v>183</v>
      </c>
      <c r="B115" s="368" t="s">
        <v>184</v>
      </c>
      <c r="C115" s="369"/>
      <c r="D115" s="369"/>
      <c r="E115" s="369"/>
      <c r="F115" s="351">
        <f>D110-E110</f>
        <v>0</v>
      </c>
    </row>
    <row r="116" spans="1:6" ht="15.75" customHeight="1" thickBot="1">
      <c r="A116" s="362" t="s">
        <v>178</v>
      </c>
      <c r="B116" s="363" t="s">
        <v>179</v>
      </c>
      <c r="C116" s="319">
        <f>C117+C118</f>
        <v>0</v>
      </c>
      <c r="D116" s="319">
        <f>D117+D118</f>
        <v>0</v>
      </c>
      <c r="E116" s="319">
        <f>E117+E118</f>
        <v>0</v>
      </c>
      <c r="F116" s="319">
        <f>F117+F118</f>
        <v>0</v>
      </c>
    </row>
    <row r="117" spans="1:6" ht="15.75" customHeight="1">
      <c r="A117" s="341" t="s">
        <v>185</v>
      </c>
      <c r="B117" s="365" t="s">
        <v>187</v>
      </c>
      <c r="C117" s="348"/>
      <c r="D117" s="348"/>
      <c r="E117" s="348"/>
      <c r="F117" s="322">
        <f>D117-E117</f>
        <v>0</v>
      </c>
    </row>
    <row r="118" spans="1:6" ht="15.75" customHeight="1" thickBot="1">
      <c r="A118" s="360" t="s">
        <v>186</v>
      </c>
      <c r="B118" s="365" t="s">
        <v>188</v>
      </c>
      <c r="C118" s="361"/>
      <c r="D118" s="361"/>
      <c r="E118" s="361"/>
      <c r="F118" s="361">
        <f>E118-D118</f>
        <v>0</v>
      </c>
    </row>
    <row r="119" spans="1:6" ht="15.75" customHeight="1" thickBot="1">
      <c r="A119" s="362"/>
      <c r="B119" s="362" t="s">
        <v>68</v>
      </c>
      <c r="C119" s="370">
        <f>C116+C111+C110+C105+C84+C83+C109</f>
        <v>507072</v>
      </c>
      <c r="D119" s="370">
        <f>D116+D111+D110+D105+D84+D83+D109</f>
        <v>539916</v>
      </c>
      <c r="E119" s="370">
        <f>E116+E111+E110+E105+E84+E83+E109</f>
        <v>534642</v>
      </c>
      <c r="F119" s="370">
        <f>F83+F84+F105+F109+F110+F111+F116</f>
        <v>5274</v>
      </c>
    </row>
    <row r="120" spans="1:6" ht="15.75" customHeight="1">
      <c r="A120" s="371"/>
      <c r="B120" s="371"/>
      <c r="C120" s="372"/>
      <c r="D120" s="372"/>
      <c r="E120" s="372"/>
      <c r="F120" s="372"/>
    </row>
    <row r="121" spans="1:6" ht="15.75" customHeight="1">
      <c r="A121" s="381" t="s">
        <v>222</v>
      </c>
      <c r="B121" s="381"/>
      <c r="C121" s="373"/>
      <c r="D121" s="380" t="s">
        <v>223</v>
      </c>
      <c r="E121" s="380"/>
      <c r="F121" s="380"/>
    </row>
    <row r="122" spans="1:6" ht="15.75" customHeight="1">
      <c r="A122" s="374"/>
      <c r="B122" s="374"/>
      <c r="C122" s="373"/>
      <c r="D122" s="375"/>
      <c r="E122" s="375"/>
      <c r="F122" s="375"/>
    </row>
    <row r="123" spans="1:5" ht="15.75" customHeight="1">
      <c r="A123" s="3" t="s">
        <v>190</v>
      </c>
      <c r="B123" s="3"/>
      <c r="C123" s="3"/>
      <c r="D123" s="3"/>
      <c r="E123" s="3"/>
    </row>
    <row r="124" ht="13.5" thickBot="1">
      <c r="B124" s="289" t="s">
        <v>226</v>
      </c>
    </row>
    <row r="125" spans="1:6" ht="13.5" thickBot="1">
      <c r="A125" s="208" t="s">
        <v>220</v>
      </c>
      <c r="B125" s="209"/>
      <c r="C125" s="210" t="s">
        <v>27</v>
      </c>
      <c r="D125" s="211"/>
      <c r="E125" s="211"/>
      <c r="F125" s="212"/>
    </row>
    <row r="126" spans="1:6" ht="12.75">
      <c r="A126" s="382" t="s">
        <v>221</v>
      </c>
      <c r="B126" s="383"/>
      <c r="C126" s="213" t="s">
        <v>28</v>
      </c>
      <c r="D126" s="214" t="s">
        <v>28</v>
      </c>
      <c r="E126" s="214" t="s">
        <v>29</v>
      </c>
      <c r="F126" s="214" t="s">
        <v>30</v>
      </c>
    </row>
    <row r="127" spans="1:8" ht="15.75" customHeight="1" thickBot="1">
      <c r="A127" s="215"/>
      <c r="B127" s="216" t="s">
        <v>189</v>
      </c>
      <c r="C127" s="217">
        <v>42370</v>
      </c>
      <c r="D127" s="217"/>
      <c r="E127" s="218"/>
      <c r="F127" s="218" t="s">
        <v>31</v>
      </c>
      <c r="H127" s="5"/>
    </row>
    <row r="128" spans="1:6" ht="15.75" customHeight="1" thickBot="1">
      <c r="A128" s="219" t="s">
        <v>1</v>
      </c>
      <c r="B128" s="220" t="s">
        <v>32</v>
      </c>
      <c r="C128" s="221">
        <f>C129+C130</f>
        <v>0</v>
      </c>
      <c r="D128" s="221">
        <f>D129+D130</f>
        <v>0</v>
      </c>
      <c r="E128" s="221">
        <f>E129+E130</f>
        <v>0</v>
      </c>
      <c r="F128" s="221">
        <f>F129+F130</f>
        <v>0</v>
      </c>
    </row>
    <row r="129" spans="1:6" ht="15.75" customHeight="1">
      <c r="A129" s="222" t="s">
        <v>0</v>
      </c>
      <c r="B129" s="223" t="s">
        <v>33</v>
      </c>
      <c r="C129" s="224"/>
      <c r="D129" s="224"/>
      <c r="E129" s="224"/>
      <c r="F129" s="224">
        <f>D129-E129</f>
        <v>0</v>
      </c>
    </row>
    <row r="130" spans="1:6" ht="15.75" customHeight="1" thickBot="1">
      <c r="A130" s="225" t="s">
        <v>34</v>
      </c>
      <c r="B130" s="226" t="s">
        <v>35</v>
      </c>
      <c r="C130" s="224"/>
      <c r="D130" s="224"/>
      <c r="E130" s="224"/>
      <c r="F130" s="224">
        <f>D125-E125</f>
        <v>0</v>
      </c>
    </row>
    <row r="131" spans="1:6" ht="15.75" customHeight="1" thickBot="1">
      <c r="A131" s="227" t="s">
        <v>6</v>
      </c>
      <c r="B131" s="228" t="s">
        <v>36</v>
      </c>
      <c r="C131" s="229">
        <f>C132+C133+C134+C137+C138</f>
        <v>0</v>
      </c>
      <c r="D131" s="229">
        <f>D132+D133+D134+D137+D138</f>
        <v>0</v>
      </c>
      <c r="E131" s="229">
        <f>E132+E133+E134+E137+E138</f>
        <v>0</v>
      </c>
      <c r="F131" s="229">
        <f>F132+F133+F134+F137+F138</f>
        <v>0</v>
      </c>
    </row>
    <row r="132" spans="1:6" ht="15.75" customHeight="1">
      <c r="A132" s="230" t="s">
        <v>2</v>
      </c>
      <c r="B132" s="231" t="s">
        <v>37</v>
      </c>
      <c r="C132" s="224"/>
      <c r="D132" s="224"/>
      <c r="E132" s="224"/>
      <c r="F132" s="224">
        <f>D127-E127</f>
        <v>0</v>
      </c>
    </row>
    <row r="133" spans="1:6" ht="15.75" customHeight="1">
      <c r="A133" s="225" t="s">
        <v>38</v>
      </c>
      <c r="B133" s="232" t="s">
        <v>39</v>
      </c>
      <c r="C133" s="224"/>
      <c r="D133" s="224"/>
      <c r="E133" s="224"/>
      <c r="F133" s="224">
        <f>D128-E128</f>
        <v>0</v>
      </c>
    </row>
    <row r="134" spans="1:6" ht="15.75" customHeight="1">
      <c r="A134" s="233" t="s">
        <v>3</v>
      </c>
      <c r="B134" s="234" t="s">
        <v>97</v>
      </c>
      <c r="C134" s="235">
        <f>C135+C136</f>
        <v>0</v>
      </c>
      <c r="D134" s="235">
        <f>D135+D136</f>
        <v>0</v>
      </c>
      <c r="E134" s="235">
        <f>E135+E136</f>
        <v>0</v>
      </c>
      <c r="F134" s="235">
        <f>F135+F136</f>
        <v>0</v>
      </c>
    </row>
    <row r="135" spans="1:6" ht="15.75" customHeight="1">
      <c r="A135" s="225" t="s">
        <v>3</v>
      </c>
      <c r="B135" s="226" t="s">
        <v>40</v>
      </c>
      <c r="C135" s="224"/>
      <c r="D135" s="224"/>
      <c r="E135" s="224"/>
      <c r="F135" s="236">
        <f>D130-E130</f>
        <v>0</v>
      </c>
    </row>
    <row r="136" spans="1:6" ht="15.75" customHeight="1">
      <c r="A136" s="237" t="s">
        <v>3</v>
      </c>
      <c r="B136" s="238" t="s">
        <v>41</v>
      </c>
      <c r="C136" s="224"/>
      <c r="D136" s="224"/>
      <c r="E136" s="224"/>
      <c r="F136" s="236">
        <f>D131-E131</f>
        <v>0</v>
      </c>
    </row>
    <row r="137" spans="1:6" ht="15.75" customHeight="1">
      <c r="A137" s="225" t="s">
        <v>4</v>
      </c>
      <c r="B137" s="232" t="s">
        <v>42</v>
      </c>
      <c r="C137" s="224"/>
      <c r="D137" s="224"/>
      <c r="E137" s="224"/>
      <c r="F137" s="236">
        <f>D132-E132</f>
        <v>0</v>
      </c>
    </row>
    <row r="138" spans="1:6" ht="15.75" customHeight="1" thickBot="1">
      <c r="A138" s="239" t="s">
        <v>5</v>
      </c>
      <c r="B138" s="240" t="s">
        <v>43</v>
      </c>
      <c r="C138" s="224"/>
      <c r="D138" s="224"/>
      <c r="E138" s="224"/>
      <c r="F138" s="236">
        <f>D133-E133</f>
        <v>0</v>
      </c>
    </row>
    <row r="139" spans="1:6" ht="15.75" customHeight="1" thickBot="1">
      <c r="A139" s="228" t="s">
        <v>11</v>
      </c>
      <c r="B139" s="228" t="s">
        <v>44</v>
      </c>
      <c r="C139" s="221">
        <f>C140+C141+C142+C143</f>
        <v>0</v>
      </c>
      <c r="D139" s="221">
        <f>D140+D141+D142+D143</f>
        <v>0</v>
      </c>
      <c r="E139" s="221">
        <f>E140+E141+E142+E143</f>
        <v>0</v>
      </c>
      <c r="F139" s="221">
        <f>F140+F141+F142+F143</f>
        <v>0</v>
      </c>
    </row>
    <row r="140" spans="1:6" ht="15.75" customHeight="1">
      <c r="A140" s="222" t="s">
        <v>7</v>
      </c>
      <c r="B140" s="223" t="s">
        <v>45</v>
      </c>
      <c r="C140" s="224"/>
      <c r="D140" s="224"/>
      <c r="E140" s="224"/>
      <c r="F140" s="241">
        <f>D135-E135</f>
        <v>0</v>
      </c>
    </row>
    <row r="141" spans="1:6" ht="15.75" customHeight="1">
      <c r="A141" s="242" t="s">
        <v>8</v>
      </c>
      <c r="B141" s="243" t="s">
        <v>46</v>
      </c>
      <c r="C141" s="224"/>
      <c r="D141" s="224"/>
      <c r="E141" s="224"/>
      <c r="F141" s="241">
        <f>D136-E136</f>
        <v>0</v>
      </c>
    </row>
    <row r="142" spans="1:6" ht="15.75" customHeight="1">
      <c r="A142" s="242" t="s">
        <v>9</v>
      </c>
      <c r="B142" s="243" t="s">
        <v>47</v>
      </c>
      <c r="C142" s="224"/>
      <c r="D142" s="224"/>
      <c r="E142" s="224"/>
      <c r="F142" s="241">
        <f>D137-E137</f>
        <v>0</v>
      </c>
    </row>
    <row r="143" spans="1:6" ht="15.75" customHeight="1" thickBot="1">
      <c r="A143" s="244" t="s">
        <v>10</v>
      </c>
      <c r="B143" s="245" t="s">
        <v>48</v>
      </c>
      <c r="C143" s="224"/>
      <c r="D143" s="224"/>
      <c r="E143" s="224"/>
      <c r="F143" s="241">
        <f>D138-E138</f>
        <v>0</v>
      </c>
    </row>
    <row r="144" spans="1:6" ht="15.75" customHeight="1" thickBot="1">
      <c r="A144" s="246"/>
      <c r="B144" s="246" t="s">
        <v>49</v>
      </c>
      <c r="C144" s="221">
        <f>C139+C131+C128</f>
        <v>0</v>
      </c>
      <c r="D144" s="221">
        <f>D139+D131+D128</f>
        <v>0</v>
      </c>
      <c r="E144" s="221">
        <f>E139+E131+E128</f>
        <v>0</v>
      </c>
      <c r="F144" s="221">
        <f>F139+F131+F128</f>
        <v>0</v>
      </c>
    </row>
    <row r="145" spans="1:6" ht="15.75" customHeight="1" thickBot="1">
      <c r="A145" s="228" t="s">
        <v>26</v>
      </c>
      <c r="B145" s="228" t="s">
        <v>50</v>
      </c>
      <c r="C145" s="221">
        <f>C146+C149+C150+C151+C152+C153+C154+C157+C158+C159+C160+C161+C162+C163+C164+C165</f>
        <v>0</v>
      </c>
      <c r="D145" s="221">
        <f>D146+D149+D150+D151+D152+D153+D154+D157+D158+D159+D160+D161+D162+D163+D164+D165</f>
        <v>0</v>
      </c>
      <c r="E145" s="221">
        <f>E146+E149+E150+E151+E152+E153+E154+E157+E158+E159+E160+E161+E162+E163+E164+E165</f>
        <v>0</v>
      </c>
      <c r="F145" s="221">
        <f>F146+F149+F150+F151+F152+F153+F154+F157+F158+F159+F160+F161+F162+F163+F164+F165</f>
        <v>0</v>
      </c>
    </row>
    <row r="146" spans="1:6" ht="15.75" customHeight="1">
      <c r="A146" s="247" t="s">
        <v>12</v>
      </c>
      <c r="B146" s="247" t="s">
        <v>51</v>
      </c>
      <c r="C146" s="248">
        <f>C147+C148</f>
        <v>0</v>
      </c>
      <c r="D146" s="248">
        <f>D147+D148</f>
        <v>0</v>
      </c>
      <c r="E146" s="248">
        <f>E147+E148</f>
        <v>0</v>
      </c>
      <c r="F146" s="248">
        <f>F147+F148</f>
        <v>0</v>
      </c>
    </row>
    <row r="147" spans="1:6" ht="15.75" customHeight="1">
      <c r="A147" s="249" t="s">
        <v>12</v>
      </c>
      <c r="B147" s="249" t="s">
        <v>52</v>
      </c>
      <c r="C147" s="224"/>
      <c r="D147" s="224"/>
      <c r="E147" s="224"/>
      <c r="F147" s="236">
        <f aca="true" t="shared" si="16" ref="F147:F153">D142-E142</f>
        <v>0</v>
      </c>
    </row>
    <row r="148" spans="1:6" ht="15.75" customHeight="1">
      <c r="A148" s="250" t="s">
        <v>12</v>
      </c>
      <c r="B148" s="249" t="s">
        <v>98</v>
      </c>
      <c r="C148" s="224"/>
      <c r="D148" s="224"/>
      <c r="E148" s="224"/>
      <c r="F148" s="236">
        <f t="shared" si="16"/>
        <v>0</v>
      </c>
    </row>
    <row r="149" spans="1:6" ht="14.25" customHeight="1">
      <c r="A149" s="225" t="s">
        <v>13</v>
      </c>
      <c r="B149" s="226" t="s">
        <v>53</v>
      </c>
      <c r="C149" s="224"/>
      <c r="D149" s="224"/>
      <c r="E149" s="224"/>
      <c r="F149" s="236">
        <f t="shared" si="16"/>
        <v>0</v>
      </c>
    </row>
    <row r="150" spans="1:6" ht="12.75" customHeight="1">
      <c r="A150" s="225" t="s">
        <v>14</v>
      </c>
      <c r="B150" s="226" t="s">
        <v>54</v>
      </c>
      <c r="C150" s="224"/>
      <c r="D150" s="224"/>
      <c r="E150" s="224"/>
      <c r="F150" s="236">
        <f>D150-E150</f>
        <v>0</v>
      </c>
    </row>
    <row r="151" spans="1:6" ht="12.75" customHeight="1">
      <c r="A151" s="242" t="s">
        <v>15</v>
      </c>
      <c r="B151" s="243" t="s">
        <v>160</v>
      </c>
      <c r="C151" s="224"/>
      <c r="D151" s="224"/>
      <c r="E151" s="224"/>
      <c r="F151" s="236">
        <f t="shared" si="16"/>
        <v>0</v>
      </c>
    </row>
    <row r="152" spans="1:6" ht="12.75" customHeight="1">
      <c r="A152" s="225" t="s">
        <v>16</v>
      </c>
      <c r="B152" s="226" t="s">
        <v>56</v>
      </c>
      <c r="C152" s="224"/>
      <c r="D152" s="224"/>
      <c r="E152" s="224"/>
      <c r="F152" s="236">
        <f t="shared" si="16"/>
        <v>0</v>
      </c>
    </row>
    <row r="153" spans="1:6" ht="12.75" customHeight="1">
      <c r="A153" s="225" t="s">
        <v>17</v>
      </c>
      <c r="B153" s="226" t="s">
        <v>57</v>
      </c>
      <c r="C153" s="224"/>
      <c r="D153" s="224"/>
      <c r="E153" s="224"/>
      <c r="F153" s="236">
        <f t="shared" si="16"/>
        <v>0</v>
      </c>
    </row>
    <row r="154" spans="1:6" ht="15.75" customHeight="1">
      <c r="A154" s="233" t="s">
        <v>18</v>
      </c>
      <c r="B154" s="251" t="s">
        <v>55</v>
      </c>
      <c r="C154" s="235">
        <f>C155+C156</f>
        <v>0</v>
      </c>
      <c r="D154" s="235">
        <f>D155+D156</f>
        <v>0</v>
      </c>
      <c r="E154" s="235">
        <f>E155+E156</f>
        <v>0</v>
      </c>
      <c r="F154" s="235">
        <f>F155+F156</f>
        <v>0</v>
      </c>
    </row>
    <row r="155" spans="1:6" ht="12.75" customHeight="1">
      <c r="A155" s="225" t="s">
        <v>18</v>
      </c>
      <c r="B155" s="226" t="s">
        <v>58</v>
      </c>
      <c r="C155" s="224"/>
      <c r="D155" s="224"/>
      <c r="E155" s="224"/>
      <c r="F155" s="236">
        <f aca="true" t="shared" si="17" ref="F155:F164">D150-E150</f>
        <v>0</v>
      </c>
    </row>
    <row r="156" spans="1:6" ht="12" customHeight="1">
      <c r="A156" s="225" t="s">
        <v>18</v>
      </c>
      <c r="B156" s="226" t="s">
        <v>59</v>
      </c>
      <c r="C156" s="224"/>
      <c r="D156" s="224"/>
      <c r="E156" s="224"/>
      <c r="F156" s="236">
        <f t="shared" si="17"/>
        <v>0</v>
      </c>
    </row>
    <row r="157" spans="1:6" ht="13.5" customHeight="1">
      <c r="A157" s="225" t="s">
        <v>19</v>
      </c>
      <c r="B157" s="226" t="s">
        <v>60</v>
      </c>
      <c r="C157" s="224"/>
      <c r="D157" s="224"/>
      <c r="E157" s="224"/>
      <c r="F157" s="236">
        <f t="shared" si="17"/>
        <v>0</v>
      </c>
    </row>
    <row r="158" spans="1:6" ht="11.25" customHeight="1">
      <c r="A158" s="225" t="s">
        <v>20</v>
      </c>
      <c r="B158" s="226" t="s">
        <v>61</v>
      </c>
      <c r="C158" s="224"/>
      <c r="D158" s="224"/>
      <c r="E158" s="224"/>
      <c r="F158" s="236">
        <f t="shared" si="17"/>
        <v>0</v>
      </c>
    </row>
    <row r="159" spans="1:6" ht="12" customHeight="1">
      <c r="A159" s="225" t="s">
        <v>21</v>
      </c>
      <c r="B159" s="226" t="s">
        <v>62</v>
      </c>
      <c r="C159" s="224"/>
      <c r="D159" s="224"/>
      <c r="E159" s="224"/>
      <c r="F159" s="236">
        <f t="shared" si="17"/>
        <v>0</v>
      </c>
    </row>
    <row r="160" spans="1:6" ht="15.75" customHeight="1">
      <c r="A160" s="225" t="s">
        <v>22</v>
      </c>
      <c r="B160" s="226" t="s">
        <v>63</v>
      </c>
      <c r="C160" s="224"/>
      <c r="D160" s="224"/>
      <c r="E160" s="224"/>
      <c r="F160" s="236">
        <f t="shared" si="17"/>
        <v>0</v>
      </c>
    </row>
    <row r="161" spans="1:6" ht="15.75" customHeight="1">
      <c r="A161" s="225" t="s">
        <v>161</v>
      </c>
      <c r="B161" s="226" t="s">
        <v>162</v>
      </c>
      <c r="C161" s="224"/>
      <c r="D161" s="224"/>
      <c r="E161" s="224"/>
      <c r="F161" s="236">
        <f t="shared" si="17"/>
        <v>0</v>
      </c>
    </row>
    <row r="162" spans="1:6" ht="15.75" customHeight="1">
      <c r="A162" s="225" t="s">
        <v>163</v>
      </c>
      <c r="B162" s="226" t="s">
        <v>164</v>
      </c>
      <c r="C162" s="224"/>
      <c r="D162" s="224"/>
      <c r="E162" s="224"/>
      <c r="F162" s="236">
        <f t="shared" si="17"/>
        <v>0</v>
      </c>
    </row>
    <row r="163" spans="1:6" ht="16.5" customHeight="1">
      <c r="A163" s="225" t="s">
        <v>23</v>
      </c>
      <c r="B163" s="232" t="s">
        <v>64</v>
      </c>
      <c r="C163" s="224"/>
      <c r="D163" s="224"/>
      <c r="E163" s="224"/>
      <c r="F163" s="236">
        <f t="shared" si="17"/>
        <v>0</v>
      </c>
    </row>
    <row r="164" spans="1:6" ht="15.75" customHeight="1">
      <c r="A164" s="225" t="s">
        <v>24</v>
      </c>
      <c r="B164" s="226" t="s">
        <v>165</v>
      </c>
      <c r="C164" s="224"/>
      <c r="D164" s="224"/>
      <c r="E164" s="224"/>
      <c r="F164" s="236">
        <f t="shared" si="17"/>
        <v>0</v>
      </c>
    </row>
    <row r="165" spans="1:6" ht="15.75" customHeight="1" thickBot="1">
      <c r="A165" s="290" t="s">
        <v>25</v>
      </c>
      <c r="B165" s="291" t="s">
        <v>65</v>
      </c>
      <c r="C165" s="252"/>
      <c r="D165" s="252"/>
      <c r="E165" s="252"/>
      <c r="F165" s="253">
        <f>D165-E165</f>
        <v>0</v>
      </c>
    </row>
    <row r="166" spans="1:6" ht="13.5" thickBot="1">
      <c r="A166" s="297" t="s">
        <v>166</v>
      </c>
      <c r="B166" s="297" t="s">
        <v>167</v>
      </c>
      <c r="C166" s="298"/>
      <c r="D166" s="298"/>
      <c r="E166" s="298"/>
      <c r="F166" s="299"/>
    </row>
    <row r="167" spans="1:6" ht="15.75" customHeight="1">
      <c r="A167" s="292" t="s">
        <v>168</v>
      </c>
      <c r="B167" s="249" t="s">
        <v>169</v>
      </c>
      <c r="C167" s="224"/>
      <c r="D167" s="224"/>
      <c r="E167" s="224"/>
      <c r="F167" s="224">
        <f>D162-E162</f>
        <v>0</v>
      </c>
    </row>
    <row r="168" spans="1:6" ht="15.75" customHeight="1">
      <c r="A168" s="256" t="s">
        <v>171</v>
      </c>
      <c r="B168" s="243" t="s">
        <v>170</v>
      </c>
      <c r="C168" s="236"/>
      <c r="D168" s="236"/>
      <c r="E168" s="236"/>
      <c r="F168" s="236">
        <f>D163-E163</f>
        <v>0</v>
      </c>
    </row>
    <row r="169" spans="1:6" ht="15.75" customHeight="1" thickBot="1">
      <c r="A169" s="257" t="s">
        <v>172</v>
      </c>
      <c r="B169" s="258" t="s">
        <v>173</v>
      </c>
      <c r="C169" s="259"/>
      <c r="D169" s="259"/>
      <c r="E169" s="259"/>
      <c r="F169" s="259">
        <f>D164-E164</f>
        <v>0</v>
      </c>
    </row>
    <row r="170" spans="1:6" ht="15.75" customHeight="1" thickBot="1">
      <c r="A170" s="260">
        <v>4000</v>
      </c>
      <c r="B170" s="260" t="s">
        <v>67</v>
      </c>
      <c r="C170" s="221">
        <f>C232+C296</f>
        <v>0</v>
      </c>
      <c r="D170" s="221">
        <f>D232+D296</f>
        <v>0</v>
      </c>
      <c r="E170" s="221">
        <f>E232+E296</f>
        <v>0</v>
      </c>
      <c r="F170" s="221">
        <f>D170-E170</f>
        <v>0</v>
      </c>
    </row>
    <row r="171" spans="1:6" ht="15.75" customHeight="1" thickBot="1">
      <c r="A171" s="261" t="s">
        <v>99</v>
      </c>
      <c r="B171" s="262" t="s">
        <v>174</v>
      </c>
      <c r="C171" s="263"/>
      <c r="D171" s="263"/>
      <c r="E171" s="263"/>
      <c r="F171" s="263">
        <f>D171-E171</f>
        <v>0</v>
      </c>
    </row>
    <row r="172" spans="1:6" ht="15.75" customHeight="1" thickBot="1">
      <c r="A172" s="260" t="s">
        <v>66</v>
      </c>
      <c r="B172" s="264" t="s">
        <v>69</v>
      </c>
      <c r="C172" s="221">
        <f>C173+C174+C175+C176</f>
        <v>0</v>
      </c>
      <c r="D172" s="221">
        <f>D173+D174+D175+D177</f>
        <v>0</v>
      </c>
      <c r="E172" s="265">
        <f>E173+E174+E175+E177</f>
        <v>0</v>
      </c>
      <c r="F172" s="221">
        <f>F173+F174+F175+F177</f>
        <v>0</v>
      </c>
    </row>
    <row r="173" spans="1:6" ht="15.75" customHeight="1">
      <c r="A173" s="249" t="s">
        <v>175</v>
      </c>
      <c r="B173" s="266" t="s">
        <v>180</v>
      </c>
      <c r="C173" s="224"/>
      <c r="D173" s="224"/>
      <c r="E173" s="224"/>
      <c r="F173" s="224">
        <f>D167-E167</f>
        <v>0</v>
      </c>
    </row>
    <row r="174" spans="1:6" ht="15.75" customHeight="1">
      <c r="A174" s="243" t="s">
        <v>176</v>
      </c>
      <c r="B174" s="267" t="s">
        <v>181</v>
      </c>
      <c r="C174" s="236"/>
      <c r="D174" s="236"/>
      <c r="E174" s="236"/>
      <c r="F174" s="224">
        <f>D168-E168</f>
        <v>0</v>
      </c>
    </row>
    <row r="175" spans="1:6" ht="15.75" customHeight="1">
      <c r="A175" s="243" t="s">
        <v>177</v>
      </c>
      <c r="B175" s="267" t="s">
        <v>182</v>
      </c>
      <c r="C175" s="236"/>
      <c r="D175" s="236"/>
      <c r="E175" s="236"/>
      <c r="F175" s="224">
        <f>D169-E169</f>
        <v>0</v>
      </c>
    </row>
    <row r="176" spans="1:6" ht="15.75" customHeight="1" thickBot="1">
      <c r="A176" s="268" t="s">
        <v>183</v>
      </c>
      <c r="B176" s="269" t="s">
        <v>184</v>
      </c>
      <c r="C176" s="253"/>
      <c r="D176" s="253"/>
      <c r="E176" s="253"/>
      <c r="F176" s="252">
        <f>D170-E170</f>
        <v>0</v>
      </c>
    </row>
    <row r="177" spans="1:6" ht="15.75" customHeight="1" thickBot="1">
      <c r="A177" s="260" t="s">
        <v>178</v>
      </c>
      <c r="B177" s="264" t="s">
        <v>179</v>
      </c>
      <c r="C177" s="221">
        <f>C178+C179</f>
        <v>0</v>
      </c>
      <c r="D177" s="221">
        <f>D178+D179</f>
        <v>0</v>
      </c>
      <c r="E177" s="221">
        <f>E178+E179</f>
        <v>0</v>
      </c>
      <c r="F177" s="221">
        <f>F178+F179</f>
        <v>0</v>
      </c>
    </row>
    <row r="178" spans="1:6" ht="15.75" customHeight="1">
      <c r="A178" s="249" t="s">
        <v>185</v>
      </c>
      <c r="B178" s="266" t="s">
        <v>187</v>
      </c>
      <c r="C178" s="236"/>
      <c r="D178" s="236"/>
      <c r="E178" s="236"/>
      <c r="F178" s="224">
        <f>D173-E173</f>
        <v>0</v>
      </c>
    </row>
    <row r="179" spans="1:6" ht="15.75" customHeight="1" thickBot="1">
      <c r="A179" s="258" t="s">
        <v>186</v>
      </c>
      <c r="B179" s="266" t="s">
        <v>188</v>
      </c>
      <c r="C179" s="259"/>
      <c r="D179" s="259"/>
      <c r="E179" s="259"/>
      <c r="F179" s="270">
        <f>D174-E174</f>
        <v>0</v>
      </c>
    </row>
    <row r="180" spans="1:6" ht="13.5" thickBot="1">
      <c r="A180" s="260"/>
      <c r="B180" s="260" t="s">
        <v>68</v>
      </c>
      <c r="C180" s="271">
        <f>C177+C172+C170+C166+C145+C144</f>
        <v>0</v>
      </c>
      <c r="D180" s="271">
        <f>D177+D172+D170+D166+D145+D144</f>
        <v>0</v>
      </c>
      <c r="E180" s="271">
        <f>E177+E172+E170+E166+E145+E144</f>
        <v>0</v>
      </c>
      <c r="F180" s="271">
        <f>F177+F172+F170+F166+F145+F144</f>
        <v>0</v>
      </c>
    </row>
    <row r="181" spans="2:4" ht="12.75">
      <c r="B181" s="289" t="s">
        <v>224</v>
      </c>
      <c r="D181" t="s">
        <v>225</v>
      </c>
    </row>
    <row r="184" spans="1:5" ht="12.75">
      <c r="A184" s="3" t="s">
        <v>190</v>
      </c>
      <c r="B184" s="3"/>
      <c r="C184" s="3"/>
      <c r="D184" s="3"/>
      <c r="E184" s="3"/>
    </row>
    <row r="185" ht="13.5" thickBot="1">
      <c r="B185" t="s">
        <v>227</v>
      </c>
    </row>
    <row r="186" spans="1:6" ht="13.5" thickBot="1">
      <c r="A186" s="208" t="s">
        <v>220</v>
      </c>
      <c r="B186" s="209"/>
      <c r="C186" s="210" t="s">
        <v>27</v>
      </c>
      <c r="D186" s="211"/>
      <c r="E186" s="211"/>
      <c r="F186" s="212"/>
    </row>
    <row r="187" spans="1:6" ht="12.75">
      <c r="A187" s="382" t="s">
        <v>221</v>
      </c>
      <c r="B187" s="383"/>
      <c r="C187" s="213" t="s">
        <v>28</v>
      </c>
      <c r="D187" s="214" t="s">
        <v>28</v>
      </c>
      <c r="E187" s="214" t="s">
        <v>29</v>
      </c>
      <c r="F187" s="214" t="s">
        <v>30</v>
      </c>
    </row>
    <row r="188" spans="1:6" ht="13.5" thickBot="1">
      <c r="A188" s="215"/>
      <c r="B188" s="216" t="s">
        <v>189</v>
      </c>
      <c r="C188" s="217">
        <v>42370</v>
      </c>
      <c r="D188" s="217"/>
      <c r="E188" s="218"/>
      <c r="F188" s="218" t="s">
        <v>31</v>
      </c>
    </row>
    <row r="189" spans="1:6" ht="13.5" thickBot="1">
      <c r="A189" s="219" t="s">
        <v>1</v>
      </c>
      <c r="B189" s="220" t="s">
        <v>32</v>
      </c>
      <c r="C189" s="221">
        <f>C190+C191</f>
        <v>0</v>
      </c>
      <c r="D189" s="221">
        <f>D190+D191</f>
        <v>0</v>
      </c>
      <c r="E189" s="221">
        <f>E190+E191</f>
        <v>0</v>
      </c>
      <c r="F189" s="221">
        <f>F190+F191</f>
        <v>0</v>
      </c>
    </row>
    <row r="190" spans="1:6" ht="12.75">
      <c r="A190" s="222" t="s">
        <v>0</v>
      </c>
      <c r="B190" s="223" t="s">
        <v>33</v>
      </c>
      <c r="C190" s="224"/>
      <c r="D190" s="224"/>
      <c r="E190" s="224"/>
      <c r="F190" s="224">
        <f>D190-E190</f>
        <v>0</v>
      </c>
    </row>
    <row r="191" spans="1:6" ht="13.5" thickBot="1">
      <c r="A191" s="225" t="s">
        <v>34</v>
      </c>
      <c r="B191" s="226" t="s">
        <v>35</v>
      </c>
      <c r="C191" s="224"/>
      <c r="D191" s="224"/>
      <c r="E191" s="224"/>
      <c r="F191" s="224">
        <f>D186-E186</f>
        <v>0</v>
      </c>
    </row>
    <row r="192" spans="1:6" ht="13.5" thickBot="1">
      <c r="A192" s="227" t="s">
        <v>6</v>
      </c>
      <c r="B192" s="228" t="s">
        <v>36</v>
      </c>
      <c r="C192" s="229">
        <f>C193+C194+C195+C198+C199</f>
        <v>0</v>
      </c>
      <c r="D192" s="229">
        <f>D193+D194+D195+D198+D199</f>
        <v>0</v>
      </c>
      <c r="E192" s="229">
        <f>E193+E194+E195+E198+E199</f>
        <v>0</v>
      </c>
      <c r="F192" s="229">
        <f>F193+F194+F195+F198+F199</f>
        <v>0</v>
      </c>
    </row>
    <row r="193" spans="1:6" ht="12.75">
      <c r="A193" s="230" t="s">
        <v>2</v>
      </c>
      <c r="B193" s="231" t="s">
        <v>37</v>
      </c>
      <c r="C193" s="224"/>
      <c r="D193" s="224"/>
      <c r="E193" s="224"/>
      <c r="F193" s="224">
        <f>D188-E188</f>
        <v>0</v>
      </c>
    </row>
    <row r="194" spans="1:6" ht="12.75">
      <c r="A194" s="225" t="s">
        <v>38</v>
      </c>
      <c r="B194" s="232" t="s">
        <v>39</v>
      </c>
      <c r="C194" s="224"/>
      <c r="D194" s="224"/>
      <c r="E194" s="224"/>
      <c r="F194" s="224">
        <f>D189-E189</f>
        <v>0</v>
      </c>
    </row>
    <row r="195" spans="1:6" ht="12.75">
      <c r="A195" s="233" t="s">
        <v>3</v>
      </c>
      <c r="B195" s="234" t="s">
        <v>97</v>
      </c>
      <c r="C195" s="235">
        <f>C196+C197</f>
        <v>0</v>
      </c>
      <c r="D195" s="235">
        <f>D196+D197</f>
        <v>0</v>
      </c>
      <c r="E195" s="235">
        <f>E196+E197</f>
        <v>0</v>
      </c>
      <c r="F195" s="235">
        <f>F196+F197</f>
        <v>0</v>
      </c>
    </row>
    <row r="196" spans="1:6" ht="12.75">
      <c r="A196" s="225" t="s">
        <v>3</v>
      </c>
      <c r="B196" s="226" t="s">
        <v>40</v>
      </c>
      <c r="C196" s="224"/>
      <c r="D196" s="224"/>
      <c r="E196" s="224"/>
      <c r="F196" s="236">
        <f>D191-E191</f>
        <v>0</v>
      </c>
    </row>
    <row r="197" spans="1:6" ht="12.75">
      <c r="A197" s="237" t="s">
        <v>3</v>
      </c>
      <c r="B197" s="238" t="s">
        <v>41</v>
      </c>
      <c r="C197" s="224"/>
      <c r="D197" s="224"/>
      <c r="E197" s="224"/>
      <c r="F197" s="236">
        <f>D192-E192</f>
        <v>0</v>
      </c>
    </row>
    <row r="198" spans="1:6" ht="12.75">
      <c r="A198" s="225" t="s">
        <v>4</v>
      </c>
      <c r="B198" s="232" t="s">
        <v>42</v>
      </c>
      <c r="C198" s="224"/>
      <c r="D198" s="224"/>
      <c r="E198" s="224"/>
      <c r="F198" s="236">
        <f>D193-E193</f>
        <v>0</v>
      </c>
    </row>
    <row r="199" spans="1:6" ht="13.5" thickBot="1">
      <c r="A199" s="239" t="s">
        <v>5</v>
      </c>
      <c r="B199" s="240" t="s">
        <v>43</v>
      </c>
      <c r="C199" s="224"/>
      <c r="D199" s="224"/>
      <c r="E199" s="224"/>
      <c r="F199" s="236">
        <f>D194-E194</f>
        <v>0</v>
      </c>
    </row>
    <row r="200" spans="1:6" ht="13.5" thickBot="1">
      <c r="A200" s="228" t="s">
        <v>11</v>
      </c>
      <c r="B200" s="228" t="s">
        <v>44</v>
      </c>
      <c r="C200" s="221">
        <f>C201+C202+C203+C204</f>
        <v>0</v>
      </c>
      <c r="D200" s="221">
        <f>D201+D202+D203+D204</f>
        <v>0</v>
      </c>
      <c r="E200" s="221">
        <f>E201+E202+E203+E204</f>
        <v>0</v>
      </c>
      <c r="F200" s="221">
        <f>F201+F202+F203+F204</f>
        <v>0</v>
      </c>
    </row>
    <row r="201" spans="1:6" ht="12.75">
      <c r="A201" s="222" t="s">
        <v>7</v>
      </c>
      <c r="B201" s="223" t="s">
        <v>45</v>
      </c>
      <c r="C201" s="224"/>
      <c r="D201" s="224"/>
      <c r="E201" s="224"/>
      <c r="F201" s="241">
        <f>D196-E196</f>
        <v>0</v>
      </c>
    </row>
    <row r="202" spans="1:6" ht="12.75">
      <c r="A202" s="242" t="s">
        <v>8</v>
      </c>
      <c r="B202" s="243" t="s">
        <v>46</v>
      </c>
      <c r="C202" s="224"/>
      <c r="D202" s="224"/>
      <c r="E202" s="224"/>
      <c r="F202" s="241">
        <f>D197-E197</f>
        <v>0</v>
      </c>
    </row>
    <row r="203" spans="1:6" ht="12.75">
      <c r="A203" s="242" t="s">
        <v>9</v>
      </c>
      <c r="B203" s="243" t="s">
        <v>47</v>
      </c>
      <c r="C203" s="224"/>
      <c r="D203" s="224"/>
      <c r="E203" s="224"/>
      <c r="F203" s="241">
        <f>D198-E198</f>
        <v>0</v>
      </c>
    </row>
    <row r="204" spans="1:6" ht="13.5" thickBot="1">
      <c r="A204" s="244" t="s">
        <v>10</v>
      </c>
      <c r="B204" s="245" t="s">
        <v>48</v>
      </c>
      <c r="C204" s="224"/>
      <c r="D204" s="224"/>
      <c r="E204" s="224"/>
      <c r="F204" s="241">
        <f>D199-E199</f>
        <v>0</v>
      </c>
    </row>
    <row r="205" spans="1:6" ht="13.5" thickBot="1">
      <c r="A205" s="246"/>
      <c r="B205" s="246" t="s">
        <v>49</v>
      </c>
      <c r="C205" s="221">
        <f>C200+C192+C189</f>
        <v>0</v>
      </c>
      <c r="D205" s="221">
        <f>D200+D192+D189</f>
        <v>0</v>
      </c>
      <c r="E205" s="221">
        <f>E200+E192+E189</f>
        <v>0</v>
      </c>
      <c r="F205" s="221">
        <f>F200+F192+F189</f>
        <v>0</v>
      </c>
    </row>
    <row r="206" spans="1:6" ht="13.5" thickBot="1">
      <c r="A206" s="228" t="s">
        <v>26</v>
      </c>
      <c r="B206" s="228" t="s">
        <v>50</v>
      </c>
      <c r="C206" s="221">
        <f>C207+C210+C211+C212+C213+C214+C215+C218+C219+C220+C221+C222+C223+C224+C225+C226</f>
        <v>0</v>
      </c>
      <c r="D206" s="221">
        <f>D207+D210+D211+D212+D213+D214+D215+D218+D219+D220+D221+D222+D223+D224+D225+D226</f>
        <v>0</v>
      </c>
      <c r="E206" s="221">
        <f>E207+E210+E211+E212+E213+E214+E215+E218+E219+E220+E221+E222+E223+E224+E225+E226</f>
        <v>0</v>
      </c>
      <c r="F206" s="221">
        <f>F207+F210+F211+F212+F213+F214+F215+F218+F219+F220+F221+F222+F223+F224+F225+F226</f>
        <v>0</v>
      </c>
    </row>
    <row r="207" spans="1:6" ht="12.75">
      <c r="A207" s="247" t="s">
        <v>12</v>
      </c>
      <c r="B207" s="247" t="s">
        <v>51</v>
      </c>
      <c r="C207" s="248">
        <f>C208+C209</f>
        <v>0</v>
      </c>
      <c r="D207" s="248">
        <f>D208+D209</f>
        <v>0</v>
      </c>
      <c r="E207" s="248">
        <f>E208+E209</f>
        <v>0</v>
      </c>
      <c r="F207" s="248">
        <f>F208+F209</f>
        <v>0</v>
      </c>
    </row>
    <row r="208" spans="1:6" ht="12.75">
      <c r="A208" s="249" t="s">
        <v>12</v>
      </c>
      <c r="B208" s="249" t="s">
        <v>52</v>
      </c>
      <c r="C208" s="224"/>
      <c r="D208" s="224"/>
      <c r="E208" s="224"/>
      <c r="F208" s="236">
        <f aca="true" t="shared" si="18" ref="F208:F214">D203-E203</f>
        <v>0</v>
      </c>
    </row>
    <row r="209" spans="1:6" ht="12.75">
      <c r="A209" s="250" t="s">
        <v>12</v>
      </c>
      <c r="B209" s="249" t="s">
        <v>98</v>
      </c>
      <c r="C209" s="224"/>
      <c r="D209" s="224"/>
      <c r="E209" s="224"/>
      <c r="F209" s="236">
        <f t="shared" si="18"/>
        <v>0</v>
      </c>
    </row>
    <row r="210" spans="1:6" ht="12.75">
      <c r="A210" s="225" t="s">
        <v>13</v>
      </c>
      <c r="B210" s="226" t="s">
        <v>53</v>
      </c>
      <c r="C210" s="224"/>
      <c r="D210" s="224"/>
      <c r="E210" s="224"/>
      <c r="F210" s="236">
        <f t="shared" si="18"/>
        <v>0</v>
      </c>
    </row>
    <row r="211" spans="1:6" ht="12.75">
      <c r="A211" s="225" t="s">
        <v>14</v>
      </c>
      <c r="B211" s="226" t="s">
        <v>54</v>
      </c>
      <c r="C211" s="224"/>
      <c r="D211" s="224"/>
      <c r="E211" s="224"/>
      <c r="F211" s="236"/>
    </row>
    <row r="212" spans="1:6" ht="16.5" customHeight="1">
      <c r="A212" s="242" t="s">
        <v>15</v>
      </c>
      <c r="B212" s="243" t="s">
        <v>160</v>
      </c>
      <c r="C212" s="224"/>
      <c r="D212" s="224"/>
      <c r="E212" s="224"/>
      <c r="F212" s="236">
        <f>D212-E212</f>
        <v>0</v>
      </c>
    </row>
    <row r="213" spans="1:6" ht="16.5" customHeight="1">
      <c r="A213" s="225" t="s">
        <v>16</v>
      </c>
      <c r="B213" s="226" t="s">
        <v>56</v>
      </c>
      <c r="C213" s="224"/>
      <c r="D213" s="224"/>
      <c r="E213" s="224"/>
      <c r="F213" s="236">
        <f>D213-E213</f>
        <v>0</v>
      </c>
    </row>
    <row r="214" spans="1:6" ht="17.25" customHeight="1">
      <c r="A214" s="225" t="s">
        <v>17</v>
      </c>
      <c r="B214" s="226" t="s">
        <v>57</v>
      </c>
      <c r="C214" s="224"/>
      <c r="D214" s="224"/>
      <c r="E214" s="224"/>
      <c r="F214" s="236">
        <f t="shared" si="18"/>
        <v>0</v>
      </c>
    </row>
    <row r="215" spans="1:6" ht="12.75">
      <c r="A215" s="233" t="s">
        <v>18</v>
      </c>
      <c r="B215" s="251" t="s">
        <v>55</v>
      </c>
      <c r="C215" s="235">
        <f>C216+C217</f>
        <v>0</v>
      </c>
      <c r="D215" s="235">
        <f>D216+D217</f>
        <v>0</v>
      </c>
      <c r="E215" s="235">
        <f>E216+E217</f>
        <v>0</v>
      </c>
      <c r="F215" s="235">
        <f>F216+F217</f>
        <v>0</v>
      </c>
    </row>
    <row r="216" spans="1:6" ht="12.75">
      <c r="A216" s="225" t="s">
        <v>18</v>
      </c>
      <c r="B216" s="226" t="s">
        <v>58</v>
      </c>
      <c r="C216" s="224"/>
      <c r="D216" s="224"/>
      <c r="E216" s="224"/>
      <c r="F216" s="236">
        <f aca="true" t="shared" si="19" ref="F216:F225">D211-E211</f>
        <v>0</v>
      </c>
    </row>
    <row r="217" spans="1:6" ht="12.75">
      <c r="A217" s="225" t="s">
        <v>18</v>
      </c>
      <c r="B217" s="226" t="s">
        <v>59</v>
      </c>
      <c r="C217" s="224"/>
      <c r="D217" s="224"/>
      <c r="E217" s="224"/>
      <c r="F217" s="236">
        <f t="shared" si="19"/>
        <v>0</v>
      </c>
    </row>
    <row r="218" spans="1:6" ht="12.75">
      <c r="A218" s="225" t="s">
        <v>19</v>
      </c>
      <c r="B218" s="226" t="s">
        <v>60</v>
      </c>
      <c r="C218" s="224"/>
      <c r="D218" s="224"/>
      <c r="E218" s="224"/>
      <c r="F218" s="236">
        <f t="shared" si="19"/>
        <v>0</v>
      </c>
    </row>
    <row r="219" spans="1:6" ht="12.75">
      <c r="A219" s="225" t="s">
        <v>20</v>
      </c>
      <c r="B219" s="226" t="s">
        <v>61</v>
      </c>
      <c r="C219" s="224"/>
      <c r="D219" s="224"/>
      <c r="E219" s="224"/>
      <c r="F219" s="236">
        <f t="shared" si="19"/>
        <v>0</v>
      </c>
    </row>
    <row r="220" spans="1:6" ht="12.75">
      <c r="A220" s="225" t="s">
        <v>21</v>
      </c>
      <c r="B220" s="226" t="s">
        <v>62</v>
      </c>
      <c r="C220" s="224"/>
      <c r="D220" s="224"/>
      <c r="E220" s="224"/>
      <c r="F220" s="236">
        <f t="shared" si="19"/>
        <v>0</v>
      </c>
    </row>
    <row r="221" spans="1:6" ht="12.75">
      <c r="A221" s="225" t="s">
        <v>22</v>
      </c>
      <c r="B221" s="226" t="s">
        <v>63</v>
      </c>
      <c r="C221" s="224"/>
      <c r="D221" s="224"/>
      <c r="E221" s="224"/>
      <c r="F221" s="236">
        <f t="shared" si="19"/>
        <v>0</v>
      </c>
    </row>
    <row r="222" spans="1:6" ht="12.75">
      <c r="A222" s="225" t="s">
        <v>161</v>
      </c>
      <c r="B222" s="226" t="s">
        <v>162</v>
      </c>
      <c r="C222" s="224"/>
      <c r="D222" s="224"/>
      <c r="E222" s="224"/>
      <c r="F222" s="236">
        <f t="shared" si="19"/>
        <v>0</v>
      </c>
    </row>
    <row r="223" spans="1:6" ht="12.75">
      <c r="A223" s="225" t="s">
        <v>163</v>
      </c>
      <c r="B223" s="226" t="s">
        <v>164</v>
      </c>
      <c r="C223" s="224"/>
      <c r="D223" s="224"/>
      <c r="E223" s="224"/>
      <c r="F223" s="236">
        <f t="shared" si="19"/>
        <v>0</v>
      </c>
    </row>
    <row r="224" spans="1:6" ht="12.75">
      <c r="A224" s="225" t="s">
        <v>23</v>
      </c>
      <c r="B224" s="232" t="s">
        <v>64</v>
      </c>
      <c r="C224" s="224"/>
      <c r="D224" s="224"/>
      <c r="E224" s="224"/>
      <c r="F224" s="236">
        <f t="shared" si="19"/>
        <v>0</v>
      </c>
    </row>
    <row r="225" spans="1:6" ht="12.75">
      <c r="A225" s="225" t="s">
        <v>24</v>
      </c>
      <c r="B225" s="226" t="s">
        <v>165</v>
      </c>
      <c r="C225" s="224"/>
      <c r="D225" s="224"/>
      <c r="E225" s="224"/>
      <c r="F225" s="236">
        <f t="shared" si="19"/>
        <v>0</v>
      </c>
    </row>
    <row r="226" spans="1:6" ht="13.5" thickBot="1">
      <c r="A226" s="290" t="s">
        <v>25</v>
      </c>
      <c r="B226" s="291" t="s">
        <v>65</v>
      </c>
      <c r="C226" s="252"/>
      <c r="D226" s="252"/>
      <c r="E226" s="252"/>
      <c r="F226" s="253">
        <f>D226-E226</f>
        <v>0</v>
      </c>
    </row>
    <row r="227" spans="1:6" ht="13.5" thickBot="1">
      <c r="A227" s="293" t="s">
        <v>166</v>
      </c>
      <c r="B227" s="294" t="s">
        <v>167</v>
      </c>
      <c r="C227" s="295"/>
      <c r="D227" s="295"/>
      <c r="E227" s="295"/>
      <c r="F227" s="296"/>
    </row>
    <row r="228" spans="1:6" ht="15.75" customHeight="1">
      <c r="A228" s="292" t="s">
        <v>168</v>
      </c>
      <c r="B228" s="249" t="s">
        <v>169</v>
      </c>
      <c r="C228" s="224"/>
      <c r="D228" s="224"/>
      <c r="E228" s="224"/>
      <c r="F228" s="224">
        <f>D223-E223</f>
        <v>0</v>
      </c>
    </row>
    <row r="229" spans="1:6" ht="18" customHeight="1">
      <c r="A229" s="256" t="s">
        <v>171</v>
      </c>
      <c r="B229" s="243" t="s">
        <v>170</v>
      </c>
      <c r="C229" s="236"/>
      <c r="D229" s="236"/>
      <c r="E229" s="236"/>
      <c r="F229" s="236">
        <f>D224-E224</f>
        <v>0</v>
      </c>
    </row>
    <row r="230" spans="1:6" ht="18.75" customHeight="1" thickBot="1">
      <c r="A230" s="257" t="s">
        <v>172</v>
      </c>
      <c r="B230" s="258" t="s">
        <v>173</v>
      </c>
      <c r="C230" s="259"/>
      <c r="D230" s="259"/>
      <c r="E230" s="259"/>
      <c r="F230" s="259">
        <f>D225-E225</f>
        <v>0</v>
      </c>
    </row>
    <row r="231" spans="1:6" ht="18" customHeight="1" thickBot="1">
      <c r="A231" s="260">
        <v>4000</v>
      </c>
      <c r="B231" s="260" t="s">
        <v>67</v>
      </c>
      <c r="C231" s="221">
        <f>C297+C357</f>
        <v>0</v>
      </c>
      <c r="D231" s="221">
        <f>D297+D357</f>
        <v>0</v>
      </c>
      <c r="E231" s="221">
        <f>E297+E357</f>
        <v>0</v>
      </c>
      <c r="F231" s="221">
        <f>D231-E231</f>
        <v>0</v>
      </c>
    </row>
    <row r="232" spans="1:6" ht="13.5" thickBot="1">
      <c r="A232" s="261" t="s">
        <v>99</v>
      </c>
      <c r="B232" s="262" t="s">
        <v>174</v>
      </c>
      <c r="C232" s="263"/>
      <c r="D232" s="263"/>
      <c r="E232" s="263"/>
      <c r="F232" s="221">
        <f>D232-E232</f>
        <v>0</v>
      </c>
    </row>
    <row r="233" spans="1:6" ht="13.5" thickBot="1">
      <c r="A233" s="260" t="s">
        <v>66</v>
      </c>
      <c r="B233" s="264" t="s">
        <v>69</v>
      </c>
      <c r="C233" s="221">
        <f>C234+C235+C236+C237</f>
        <v>0</v>
      </c>
      <c r="D233" s="221">
        <f>D234+D235+D236+D238</f>
        <v>0</v>
      </c>
      <c r="E233" s="265">
        <f>E234+E235+E236+E238</f>
        <v>0</v>
      </c>
      <c r="F233" s="221">
        <f>D233-E233</f>
        <v>0</v>
      </c>
    </row>
    <row r="234" spans="1:6" ht="18" customHeight="1">
      <c r="A234" s="249" t="s">
        <v>175</v>
      </c>
      <c r="B234" s="266" t="s">
        <v>180</v>
      </c>
      <c r="C234" s="224"/>
      <c r="D234" s="224"/>
      <c r="E234" s="224"/>
      <c r="F234" s="224">
        <f>D228-E228</f>
        <v>0</v>
      </c>
    </row>
    <row r="235" spans="1:6" ht="12.75">
      <c r="A235" s="243" t="s">
        <v>176</v>
      </c>
      <c r="B235" s="267" t="s">
        <v>181</v>
      </c>
      <c r="C235" s="236"/>
      <c r="D235" s="236"/>
      <c r="E235" s="236"/>
      <c r="F235" s="224">
        <f>D229-E229</f>
        <v>0</v>
      </c>
    </row>
    <row r="236" spans="1:6" ht="12.75">
      <c r="A236" s="243" t="s">
        <v>177</v>
      </c>
      <c r="B236" s="267" t="s">
        <v>182</v>
      </c>
      <c r="C236" s="236"/>
      <c r="D236" s="236"/>
      <c r="E236" s="236"/>
      <c r="F236" s="224">
        <f>D230-E230</f>
        <v>0</v>
      </c>
    </row>
    <row r="237" spans="1:6" ht="13.5" thickBot="1">
      <c r="A237" s="268" t="s">
        <v>183</v>
      </c>
      <c r="B237" s="269" t="s">
        <v>184</v>
      </c>
      <c r="C237" s="253"/>
      <c r="D237" s="253"/>
      <c r="E237" s="253"/>
      <c r="F237" s="252">
        <f>D231-E231</f>
        <v>0</v>
      </c>
    </row>
    <row r="238" spans="1:6" ht="13.5" thickBot="1">
      <c r="A238" s="260" t="s">
        <v>178</v>
      </c>
      <c r="B238" s="264" t="s">
        <v>179</v>
      </c>
      <c r="C238" s="221">
        <f>C239+C240</f>
        <v>0</v>
      </c>
      <c r="D238" s="221">
        <f>D239+D240</f>
        <v>0</v>
      </c>
      <c r="E238" s="221">
        <f>E239+E240</f>
        <v>0</v>
      </c>
      <c r="F238" s="221">
        <f>F239+F240</f>
        <v>0</v>
      </c>
    </row>
    <row r="239" spans="1:6" ht="12.75">
      <c r="A239" s="249" t="s">
        <v>185</v>
      </c>
      <c r="B239" s="266" t="s">
        <v>187</v>
      </c>
      <c r="C239" s="236"/>
      <c r="D239" s="236"/>
      <c r="E239" s="236"/>
      <c r="F239" s="224">
        <f>D234-E234</f>
        <v>0</v>
      </c>
    </row>
    <row r="240" spans="1:6" ht="13.5" thickBot="1">
      <c r="A240" s="258" t="s">
        <v>186</v>
      </c>
      <c r="B240" s="266" t="s">
        <v>188</v>
      </c>
      <c r="C240" s="259"/>
      <c r="D240" s="259"/>
      <c r="E240" s="259"/>
      <c r="F240" s="270">
        <f>D235-E235</f>
        <v>0</v>
      </c>
    </row>
    <row r="241" spans="1:6" ht="19.5" customHeight="1" thickBot="1">
      <c r="A241" s="260"/>
      <c r="B241" s="260" t="s">
        <v>68</v>
      </c>
      <c r="C241" s="271">
        <f>C238+C233+C231+C227+C206+C205</f>
        <v>0</v>
      </c>
      <c r="D241" s="271">
        <f>D238+D233+D231+D227+D206+D205</f>
        <v>0</v>
      </c>
      <c r="E241" s="271">
        <f>E238+E233+E231+E227+E206+E205</f>
        <v>0</v>
      </c>
      <c r="F241" s="271">
        <f>F238+F233+F231+F227+F206+F205</f>
        <v>0</v>
      </c>
    </row>
    <row r="242" spans="2:4" ht="19.5" customHeight="1">
      <c r="B242" s="289" t="s">
        <v>229</v>
      </c>
      <c r="D242" t="s">
        <v>230</v>
      </c>
    </row>
    <row r="243" spans="1:6" ht="19.5" customHeight="1">
      <c r="A243" s="300"/>
      <c r="B243" s="300"/>
      <c r="C243" s="301"/>
      <c r="D243" s="301"/>
      <c r="E243" s="301"/>
      <c r="F243" s="301"/>
    </row>
    <row r="244" spans="1:6" ht="19.5" customHeight="1">
      <c r="A244" s="300"/>
      <c r="B244" s="300"/>
      <c r="C244" s="301"/>
      <c r="D244" s="301"/>
      <c r="E244" s="301"/>
      <c r="F244" s="301"/>
    </row>
    <row r="245" spans="1:6" ht="19.5" customHeight="1">
      <c r="A245" s="300"/>
      <c r="B245" s="300"/>
      <c r="C245" s="301"/>
      <c r="D245" s="301"/>
      <c r="E245" s="301"/>
      <c r="F245" s="301"/>
    </row>
    <row r="246" spans="1:6" ht="19.5" customHeight="1">
      <c r="A246" s="300"/>
      <c r="B246" s="300"/>
      <c r="C246" s="301"/>
      <c r="D246" s="301"/>
      <c r="E246" s="301"/>
      <c r="F246" s="301"/>
    </row>
    <row r="247" spans="1:6" ht="19.5" customHeight="1">
      <c r="A247" s="300"/>
      <c r="B247" s="300"/>
      <c r="C247" s="301"/>
      <c r="D247" s="301"/>
      <c r="E247" s="301"/>
      <c r="F247" s="301"/>
    </row>
    <row r="249" spans="1:5" ht="12.75">
      <c r="A249" s="3" t="s">
        <v>190</v>
      </c>
      <c r="B249" s="3"/>
      <c r="C249" s="3"/>
      <c r="D249" s="3"/>
      <c r="E249" s="3"/>
    </row>
    <row r="250" ht="13.5" thickBot="1">
      <c r="B250" t="s">
        <v>228</v>
      </c>
    </row>
    <row r="251" spans="1:6" ht="13.5" thickBot="1">
      <c r="A251" s="208" t="s">
        <v>220</v>
      </c>
      <c r="B251" s="209"/>
      <c r="C251" s="210" t="s">
        <v>27</v>
      </c>
      <c r="D251" s="211"/>
      <c r="E251" s="211"/>
      <c r="F251" s="212"/>
    </row>
    <row r="252" spans="1:6" ht="12.75">
      <c r="A252" s="382" t="s">
        <v>221</v>
      </c>
      <c r="B252" s="383"/>
      <c r="C252" s="213" t="s">
        <v>28</v>
      </c>
      <c r="D252" s="214" t="s">
        <v>28</v>
      </c>
      <c r="E252" s="214" t="s">
        <v>29</v>
      </c>
      <c r="F252" s="214" t="s">
        <v>30</v>
      </c>
    </row>
    <row r="253" spans="1:6" ht="13.5" thickBot="1">
      <c r="A253" s="215"/>
      <c r="B253" s="216" t="s">
        <v>189</v>
      </c>
      <c r="C253" s="217">
        <v>42370</v>
      </c>
      <c r="D253" s="217"/>
      <c r="E253" s="218"/>
      <c r="F253" s="218" t="s">
        <v>31</v>
      </c>
    </row>
    <row r="254" spans="1:6" ht="13.5" thickBot="1">
      <c r="A254" s="219" t="s">
        <v>1</v>
      </c>
      <c r="B254" s="220" t="s">
        <v>32</v>
      </c>
      <c r="C254" s="221">
        <f>C255+C256</f>
        <v>0</v>
      </c>
      <c r="D254" s="221">
        <f>D255+D256</f>
        <v>0</v>
      </c>
      <c r="E254" s="221">
        <f>E255+E256</f>
        <v>0</v>
      </c>
      <c r="F254" s="221">
        <f>F255+F256</f>
        <v>0</v>
      </c>
    </row>
    <row r="255" spans="1:6" ht="12.75">
      <c r="A255" s="222" t="s">
        <v>0</v>
      </c>
      <c r="B255" s="223" t="s">
        <v>33</v>
      </c>
      <c r="C255" s="224"/>
      <c r="D255" s="224"/>
      <c r="E255" s="224"/>
      <c r="F255" s="224">
        <f>D255-E255</f>
        <v>0</v>
      </c>
    </row>
    <row r="256" spans="1:6" ht="13.5" thickBot="1">
      <c r="A256" s="225" t="s">
        <v>34</v>
      </c>
      <c r="B256" s="226" t="s">
        <v>35</v>
      </c>
      <c r="C256" s="224"/>
      <c r="D256" s="224"/>
      <c r="E256" s="224"/>
      <c r="F256" s="224">
        <f>D251-E251</f>
        <v>0</v>
      </c>
    </row>
    <row r="257" spans="1:6" ht="13.5" thickBot="1">
      <c r="A257" s="227" t="s">
        <v>6</v>
      </c>
      <c r="B257" s="228" t="s">
        <v>36</v>
      </c>
      <c r="C257" s="229">
        <f>C258+C259+C260+C263+C264</f>
        <v>0</v>
      </c>
      <c r="D257" s="229">
        <f>D258+D259+D260+D263+D264</f>
        <v>0</v>
      </c>
      <c r="E257" s="229">
        <f>E258+E259+E260+E263+E264</f>
        <v>0</v>
      </c>
      <c r="F257" s="229">
        <f>F258+F259+F260+F263+F264</f>
        <v>0</v>
      </c>
    </row>
    <row r="258" spans="1:6" ht="12.75">
      <c r="A258" s="230" t="s">
        <v>2</v>
      </c>
      <c r="B258" s="231" t="s">
        <v>37</v>
      </c>
      <c r="C258" s="224"/>
      <c r="D258" s="224"/>
      <c r="E258" s="224"/>
      <c r="F258" s="224">
        <f>D253-E253</f>
        <v>0</v>
      </c>
    </row>
    <row r="259" spans="1:6" ht="12.75">
      <c r="A259" s="225" t="s">
        <v>38</v>
      </c>
      <c r="B259" s="232" t="s">
        <v>39</v>
      </c>
      <c r="C259" s="224"/>
      <c r="D259" s="224"/>
      <c r="E259" s="224"/>
      <c r="F259" s="224">
        <f>D254-E254</f>
        <v>0</v>
      </c>
    </row>
    <row r="260" spans="1:6" ht="12.75">
      <c r="A260" s="233" t="s">
        <v>3</v>
      </c>
      <c r="B260" s="234" t="s">
        <v>97</v>
      </c>
      <c r="C260" s="235">
        <f>C261+C262</f>
        <v>0</v>
      </c>
      <c r="D260" s="235">
        <f>D261+D262</f>
        <v>0</v>
      </c>
      <c r="E260" s="235">
        <f>E261+E262</f>
        <v>0</v>
      </c>
      <c r="F260" s="235">
        <f>F261+F262</f>
        <v>0</v>
      </c>
    </row>
    <row r="261" spans="1:6" ht="12.75">
      <c r="A261" s="225" t="s">
        <v>3</v>
      </c>
      <c r="B261" s="226" t="s">
        <v>40</v>
      </c>
      <c r="C261" s="224"/>
      <c r="D261" s="224"/>
      <c r="E261" s="224"/>
      <c r="F261" s="236">
        <f>D256-E256</f>
        <v>0</v>
      </c>
    </row>
    <row r="262" spans="1:6" ht="12.75">
      <c r="A262" s="237" t="s">
        <v>3</v>
      </c>
      <c r="B262" s="238" t="s">
        <v>41</v>
      </c>
      <c r="C262" s="224"/>
      <c r="D262" s="224"/>
      <c r="E262" s="224"/>
      <c r="F262" s="236">
        <f>D257-E257</f>
        <v>0</v>
      </c>
    </row>
    <row r="263" spans="1:6" ht="12.75">
      <c r="A263" s="225" t="s">
        <v>4</v>
      </c>
      <c r="B263" s="232" t="s">
        <v>42</v>
      </c>
      <c r="C263" s="224"/>
      <c r="D263" s="224"/>
      <c r="E263" s="224"/>
      <c r="F263" s="236">
        <f>D258-E258</f>
        <v>0</v>
      </c>
    </row>
    <row r="264" spans="1:6" ht="13.5" thickBot="1">
      <c r="A264" s="239" t="s">
        <v>5</v>
      </c>
      <c r="B264" s="240" t="s">
        <v>43</v>
      </c>
      <c r="C264" s="224"/>
      <c r="D264" s="224"/>
      <c r="E264" s="224"/>
      <c r="F264" s="236">
        <f>D259-E259</f>
        <v>0</v>
      </c>
    </row>
    <row r="265" spans="1:6" ht="13.5" thickBot="1">
      <c r="A265" s="228" t="s">
        <v>11</v>
      </c>
      <c r="B265" s="228" t="s">
        <v>44</v>
      </c>
      <c r="C265" s="221">
        <f>C266+C267+C268+C269</f>
        <v>0</v>
      </c>
      <c r="D265" s="221">
        <f>D266+D267+D268+D269</f>
        <v>0</v>
      </c>
      <c r="E265" s="221">
        <f>E266+E267+E268+E269</f>
        <v>0</v>
      </c>
      <c r="F265" s="221">
        <f>F266+F267+F268+F269</f>
        <v>0</v>
      </c>
    </row>
    <row r="266" spans="1:6" ht="12.75">
      <c r="A266" s="222" t="s">
        <v>7</v>
      </c>
      <c r="B266" s="223" t="s">
        <v>45</v>
      </c>
      <c r="C266" s="224"/>
      <c r="D266" s="224"/>
      <c r="E266" s="224"/>
      <c r="F266" s="241">
        <f>D261-E261</f>
        <v>0</v>
      </c>
    </row>
    <row r="267" spans="1:6" ht="12.75">
      <c r="A267" s="242" t="s">
        <v>8</v>
      </c>
      <c r="B267" s="243" t="s">
        <v>46</v>
      </c>
      <c r="C267" s="224"/>
      <c r="D267" s="224"/>
      <c r="E267" s="224"/>
      <c r="F267" s="241">
        <f>D262-E262</f>
        <v>0</v>
      </c>
    </row>
    <row r="268" spans="1:6" ht="12.75">
      <c r="A268" s="242" t="s">
        <v>9</v>
      </c>
      <c r="B268" s="243" t="s">
        <v>47</v>
      </c>
      <c r="C268" s="224"/>
      <c r="D268" s="224"/>
      <c r="E268" s="224"/>
      <c r="F268" s="241">
        <f>D263-E263</f>
        <v>0</v>
      </c>
    </row>
    <row r="269" spans="1:6" ht="13.5" thickBot="1">
      <c r="A269" s="244" t="s">
        <v>10</v>
      </c>
      <c r="B269" s="245" t="s">
        <v>48</v>
      </c>
      <c r="C269" s="224"/>
      <c r="D269" s="224"/>
      <c r="E269" s="224"/>
      <c r="F269" s="241">
        <f>D264-E264</f>
        <v>0</v>
      </c>
    </row>
    <row r="270" spans="1:6" ht="13.5" thickBot="1">
      <c r="A270" s="246"/>
      <c r="B270" s="246" t="s">
        <v>49</v>
      </c>
      <c r="C270" s="221">
        <f>C265+C257+C254</f>
        <v>0</v>
      </c>
      <c r="D270" s="221">
        <f>D265+D257+D254</f>
        <v>0</v>
      </c>
      <c r="E270" s="221">
        <f>E265+E257+E254</f>
        <v>0</v>
      </c>
      <c r="F270" s="221">
        <f>F265+F257+F254</f>
        <v>0</v>
      </c>
    </row>
    <row r="271" spans="1:6" ht="13.5" thickBot="1">
      <c r="A271" s="228" t="s">
        <v>26</v>
      </c>
      <c r="B271" s="228" t="s">
        <v>50</v>
      </c>
      <c r="C271" s="221">
        <f>C272+C275+C276+C277+C278+C279+C280+C283+C284+C285+C286+C287+C288+C289+C290+C291</f>
        <v>0</v>
      </c>
      <c r="D271" s="221">
        <f>D272+D275+D276+D277+D278+D279+D280+D283+D284+D285+D286+D287+D288+D289+D290+D291</f>
        <v>0</v>
      </c>
      <c r="E271" s="221">
        <f>E272+E275+E276+E277+E278+E279+E280+E283+E284+E285+E286+E287+E288+E289+E290+E291</f>
        <v>0</v>
      </c>
      <c r="F271" s="221">
        <f>E271</f>
        <v>0</v>
      </c>
    </row>
    <row r="272" spans="1:6" ht="12.75">
      <c r="A272" s="247" t="s">
        <v>12</v>
      </c>
      <c r="B272" s="247" t="s">
        <v>51</v>
      </c>
      <c r="C272" s="248">
        <f>C273+C274</f>
        <v>0</v>
      </c>
      <c r="D272" s="248">
        <f>D273+D274</f>
        <v>0</v>
      </c>
      <c r="E272" s="248">
        <f>E273+E274</f>
        <v>0</v>
      </c>
      <c r="F272" s="248">
        <f>F273+F274</f>
        <v>0</v>
      </c>
    </row>
    <row r="273" spans="1:6" ht="12.75">
      <c r="A273" s="249" t="s">
        <v>12</v>
      </c>
      <c r="B273" s="249" t="s">
        <v>52</v>
      </c>
      <c r="C273" s="224"/>
      <c r="D273" s="224"/>
      <c r="E273" s="224"/>
      <c r="F273" s="236">
        <f aca="true" t="shared" si="20" ref="F273:F279">D268-E268</f>
        <v>0</v>
      </c>
    </row>
    <row r="274" spans="1:6" ht="12.75">
      <c r="A274" s="250" t="s">
        <v>12</v>
      </c>
      <c r="B274" s="249" t="s">
        <v>98</v>
      </c>
      <c r="C274" s="224"/>
      <c r="D274" s="224"/>
      <c r="E274" s="224"/>
      <c r="F274" s="236">
        <f t="shared" si="20"/>
        <v>0</v>
      </c>
    </row>
    <row r="275" spans="1:6" ht="12.75">
      <c r="A275" s="225" t="s">
        <v>13</v>
      </c>
      <c r="B275" s="226" t="s">
        <v>53</v>
      </c>
      <c r="C275" s="224"/>
      <c r="D275" s="224"/>
      <c r="E275" s="224"/>
      <c r="F275" s="236">
        <f t="shared" si="20"/>
        <v>0</v>
      </c>
    </row>
    <row r="276" spans="1:6" ht="12.75">
      <c r="A276" s="225" t="s">
        <v>14</v>
      </c>
      <c r="B276" s="226" t="s">
        <v>54</v>
      </c>
      <c r="C276" s="224"/>
      <c r="D276" s="224"/>
      <c r="E276" s="224"/>
      <c r="F276" s="236">
        <f t="shared" si="20"/>
        <v>0</v>
      </c>
    </row>
    <row r="277" spans="1:6" ht="12.75">
      <c r="A277" s="242" t="s">
        <v>15</v>
      </c>
      <c r="B277" s="243" t="s">
        <v>160</v>
      </c>
      <c r="C277" s="224"/>
      <c r="D277" s="224"/>
      <c r="E277" s="224"/>
      <c r="F277" s="236">
        <f t="shared" si="20"/>
        <v>0</v>
      </c>
    </row>
    <row r="278" spans="1:6" ht="12.75">
      <c r="A278" s="225" t="s">
        <v>16</v>
      </c>
      <c r="B278" s="226" t="s">
        <v>56</v>
      </c>
      <c r="C278" s="224"/>
      <c r="D278" s="224"/>
      <c r="E278" s="224"/>
      <c r="F278" s="236">
        <f t="shared" si="20"/>
        <v>0</v>
      </c>
    </row>
    <row r="279" spans="1:6" ht="12.75">
      <c r="A279" s="225" t="s">
        <v>17</v>
      </c>
      <c r="B279" s="226" t="s">
        <v>57</v>
      </c>
      <c r="C279" s="224"/>
      <c r="D279" s="224"/>
      <c r="E279" s="224"/>
      <c r="F279" s="236">
        <f t="shared" si="20"/>
        <v>0</v>
      </c>
    </row>
    <row r="280" spans="1:6" ht="12.75">
      <c r="A280" s="233" t="s">
        <v>18</v>
      </c>
      <c r="B280" s="251" t="s">
        <v>55</v>
      </c>
      <c r="C280" s="235">
        <f>C281+C282</f>
        <v>0</v>
      </c>
      <c r="D280" s="235">
        <f>D281+D282</f>
        <v>0</v>
      </c>
      <c r="E280" s="235">
        <f>E281+E282</f>
        <v>0</v>
      </c>
      <c r="F280" s="235">
        <f>F281+F282</f>
        <v>0</v>
      </c>
    </row>
    <row r="281" spans="1:6" ht="12.75">
      <c r="A281" s="225" t="s">
        <v>18</v>
      </c>
      <c r="B281" s="226" t="s">
        <v>58</v>
      </c>
      <c r="C281" s="224"/>
      <c r="D281" s="224"/>
      <c r="E281" s="224"/>
      <c r="F281" s="236">
        <f aca="true" t="shared" si="21" ref="F281:F291">D276-E276</f>
        <v>0</v>
      </c>
    </row>
    <row r="282" spans="1:6" ht="12.75">
      <c r="A282" s="225" t="s">
        <v>18</v>
      </c>
      <c r="B282" s="226" t="s">
        <v>59</v>
      </c>
      <c r="C282" s="224"/>
      <c r="D282" s="224"/>
      <c r="E282" s="224"/>
      <c r="F282" s="236">
        <f t="shared" si="21"/>
        <v>0</v>
      </c>
    </row>
    <row r="283" spans="1:6" ht="12.75">
      <c r="A283" s="225" t="s">
        <v>19</v>
      </c>
      <c r="B283" s="226" t="s">
        <v>60</v>
      </c>
      <c r="C283" s="224"/>
      <c r="D283" s="224"/>
      <c r="E283" s="224"/>
      <c r="F283" s="236">
        <f t="shared" si="21"/>
        <v>0</v>
      </c>
    </row>
    <row r="284" spans="1:6" ht="12.75">
      <c r="A284" s="225" t="s">
        <v>20</v>
      </c>
      <c r="B284" s="226" t="s">
        <v>61</v>
      </c>
      <c r="C284" s="224"/>
      <c r="D284" s="224"/>
      <c r="E284" s="224"/>
      <c r="F284" s="236">
        <f t="shared" si="21"/>
        <v>0</v>
      </c>
    </row>
    <row r="285" spans="1:6" ht="12.75">
      <c r="A285" s="225" t="s">
        <v>21</v>
      </c>
      <c r="B285" s="226" t="s">
        <v>62</v>
      </c>
      <c r="C285" s="224"/>
      <c r="D285" s="224"/>
      <c r="E285" s="224"/>
      <c r="F285" s="236">
        <f t="shared" si="21"/>
        <v>0</v>
      </c>
    </row>
    <row r="286" spans="1:6" ht="12.75">
      <c r="A286" s="225" t="s">
        <v>22</v>
      </c>
      <c r="B286" s="226" t="s">
        <v>63</v>
      </c>
      <c r="C286" s="224"/>
      <c r="D286" s="224"/>
      <c r="E286" s="224"/>
      <c r="F286" s="236">
        <f t="shared" si="21"/>
        <v>0</v>
      </c>
    </row>
    <row r="287" spans="1:6" ht="12.75">
      <c r="A287" s="225" t="s">
        <v>161</v>
      </c>
      <c r="B287" s="226" t="s">
        <v>162</v>
      </c>
      <c r="C287" s="224"/>
      <c r="D287" s="224"/>
      <c r="E287" s="224"/>
      <c r="F287" s="236">
        <f t="shared" si="21"/>
        <v>0</v>
      </c>
    </row>
    <row r="288" spans="1:6" ht="12.75">
      <c r="A288" s="225" t="s">
        <v>163</v>
      </c>
      <c r="B288" s="226" t="s">
        <v>164</v>
      </c>
      <c r="C288" s="224"/>
      <c r="D288" s="224"/>
      <c r="E288" s="224"/>
      <c r="F288" s="236">
        <f t="shared" si="21"/>
        <v>0</v>
      </c>
    </row>
    <row r="289" spans="1:6" ht="12.75">
      <c r="A289" s="225" t="s">
        <v>23</v>
      </c>
      <c r="B289" s="232" t="s">
        <v>64</v>
      </c>
      <c r="C289" s="224"/>
      <c r="D289" s="224"/>
      <c r="E289" s="224"/>
      <c r="F289" s="236">
        <f t="shared" si="21"/>
        <v>0</v>
      </c>
    </row>
    <row r="290" spans="1:6" ht="12.75">
      <c r="A290" s="225" t="s">
        <v>24</v>
      </c>
      <c r="B290" s="226" t="s">
        <v>165</v>
      </c>
      <c r="C290" s="224"/>
      <c r="D290" s="224"/>
      <c r="E290" s="224"/>
      <c r="F290" s="236">
        <f t="shared" si="21"/>
        <v>0</v>
      </c>
    </row>
    <row r="291" spans="1:6" ht="13.5" thickBot="1">
      <c r="A291" s="239" t="s">
        <v>25</v>
      </c>
      <c r="B291" s="240" t="s">
        <v>65</v>
      </c>
      <c r="C291" s="252"/>
      <c r="D291" s="252"/>
      <c r="E291" s="252"/>
      <c r="F291" s="253">
        <f t="shared" si="21"/>
        <v>0</v>
      </c>
    </row>
    <row r="292" spans="1:6" ht="13.5" thickBot="1">
      <c r="A292" s="293" t="s">
        <v>166</v>
      </c>
      <c r="B292" s="294" t="s">
        <v>167</v>
      </c>
      <c r="C292" s="295"/>
      <c r="D292" s="295"/>
      <c r="E292" s="295"/>
      <c r="F292" s="296"/>
    </row>
    <row r="293" spans="1:6" ht="12.75">
      <c r="A293" s="254" t="s">
        <v>168</v>
      </c>
      <c r="B293" s="223" t="s">
        <v>169</v>
      </c>
      <c r="C293" s="255"/>
      <c r="D293" s="255"/>
      <c r="E293" s="255"/>
      <c r="F293" s="255">
        <f>D288-E288</f>
        <v>0</v>
      </c>
    </row>
    <row r="294" spans="1:6" ht="12.75">
      <c r="A294" s="256" t="s">
        <v>171</v>
      </c>
      <c r="B294" s="243" t="s">
        <v>170</v>
      </c>
      <c r="C294" s="236"/>
      <c r="D294" s="236"/>
      <c r="E294" s="236"/>
      <c r="F294" s="236">
        <f>D289-E289</f>
        <v>0</v>
      </c>
    </row>
    <row r="295" spans="1:6" ht="13.5" thickBot="1">
      <c r="A295" s="257" t="s">
        <v>172</v>
      </c>
      <c r="B295" s="258" t="s">
        <v>173</v>
      </c>
      <c r="C295" s="259"/>
      <c r="D295" s="259"/>
      <c r="E295" s="259"/>
      <c r="F295" s="259">
        <f>D290-E290</f>
        <v>0</v>
      </c>
    </row>
    <row r="296" spans="1:6" ht="13.5" thickBot="1">
      <c r="A296" s="260">
        <v>4000</v>
      </c>
      <c r="B296" s="260" t="s">
        <v>67</v>
      </c>
      <c r="C296" s="221">
        <f>C358+C416</f>
        <v>0</v>
      </c>
      <c r="D296" s="221">
        <f>D358+D416</f>
        <v>0</v>
      </c>
      <c r="E296" s="221">
        <f>E358+E416</f>
        <v>0</v>
      </c>
      <c r="F296" s="221">
        <f>D291-E291</f>
        <v>0</v>
      </c>
    </row>
    <row r="297" spans="1:6" ht="13.5" thickBot="1">
      <c r="A297" s="261" t="s">
        <v>99</v>
      </c>
      <c r="B297" s="262" t="s">
        <v>174</v>
      </c>
      <c r="C297" s="263"/>
      <c r="D297" s="263"/>
      <c r="E297" s="263"/>
      <c r="F297" s="263">
        <f>D291-E291</f>
        <v>0</v>
      </c>
    </row>
    <row r="298" spans="1:6" ht="13.5" thickBot="1">
      <c r="A298" s="260" t="s">
        <v>66</v>
      </c>
      <c r="B298" s="264" t="s">
        <v>69</v>
      </c>
      <c r="C298" s="221">
        <f>C299+C300+C301+C302</f>
        <v>0</v>
      </c>
      <c r="D298" s="221">
        <f>D299+D300+D301+D303</f>
        <v>0</v>
      </c>
      <c r="E298" s="265">
        <f>E299+E300+E301+E303</f>
        <v>0</v>
      </c>
      <c r="F298" s="221">
        <f>F299+F300+F301+F303</f>
        <v>0</v>
      </c>
    </row>
    <row r="299" spans="1:6" ht="12.75">
      <c r="A299" s="249" t="s">
        <v>175</v>
      </c>
      <c r="B299" s="266" t="s">
        <v>180</v>
      </c>
      <c r="C299" s="224"/>
      <c r="D299" s="224"/>
      <c r="E299" s="224"/>
      <c r="F299" s="224">
        <f>D293-E293</f>
        <v>0</v>
      </c>
    </row>
    <row r="300" spans="1:6" ht="12.75">
      <c r="A300" s="243" t="s">
        <v>176</v>
      </c>
      <c r="B300" s="267" t="s">
        <v>181</v>
      </c>
      <c r="C300" s="236"/>
      <c r="D300" s="236"/>
      <c r="E300" s="236"/>
      <c r="F300" s="224">
        <f>D294-E294</f>
        <v>0</v>
      </c>
    </row>
    <row r="301" spans="1:6" ht="12.75">
      <c r="A301" s="243" t="s">
        <v>177</v>
      </c>
      <c r="B301" s="267" t="s">
        <v>182</v>
      </c>
      <c r="C301" s="236"/>
      <c r="D301" s="236"/>
      <c r="E301" s="236"/>
      <c r="F301" s="224">
        <f>D295-E295</f>
        <v>0</v>
      </c>
    </row>
    <row r="302" spans="1:6" ht="13.5" thickBot="1">
      <c r="A302" s="268" t="s">
        <v>183</v>
      </c>
      <c r="B302" s="269" t="s">
        <v>184</v>
      </c>
      <c r="C302" s="253"/>
      <c r="D302" s="253"/>
      <c r="E302" s="253"/>
      <c r="F302" s="252">
        <f>D296-E296</f>
        <v>0</v>
      </c>
    </row>
    <row r="303" spans="1:6" ht="13.5" thickBot="1">
      <c r="A303" s="260" t="s">
        <v>178</v>
      </c>
      <c r="B303" s="264" t="s">
        <v>179</v>
      </c>
      <c r="C303" s="221">
        <f>C304+C305</f>
        <v>0</v>
      </c>
      <c r="D303" s="221">
        <f>D304+D305</f>
        <v>0</v>
      </c>
      <c r="E303" s="221">
        <f>E304+E305</f>
        <v>0</v>
      </c>
      <c r="F303" s="221">
        <f>F304+F305</f>
        <v>0</v>
      </c>
    </row>
    <row r="304" spans="1:6" ht="12.75">
      <c r="A304" s="249" t="s">
        <v>185</v>
      </c>
      <c r="B304" s="266" t="s">
        <v>187</v>
      </c>
      <c r="C304" s="236"/>
      <c r="D304" s="236"/>
      <c r="E304" s="236"/>
      <c r="F304" s="224">
        <f>D299-E299</f>
        <v>0</v>
      </c>
    </row>
    <row r="305" spans="1:6" ht="13.5" thickBot="1">
      <c r="A305" s="258" t="s">
        <v>186</v>
      </c>
      <c r="B305" s="266" t="s">
        <v>188</v>
      </c>
      <c r="C305" s="259"/>
      <c r="D305" s="259"/>
      <c r="E305" s="259"/>
      <c r="F305" s="270">
        <f>D300-E300</f>
        <v>0</v>
      </c>
    </row>
    <row r="306" spans="1:6" ht="13.5" thickBot="1">
      <c r="A306" s="260"/>
      <c r="B306" s="260" t="s">
        <v>68</v>
      </c>
      <c r="C306" s="271">
        <f>C303+C298+C296+C292+C271+C270</f>
        <v>0</v>
      </c>
      <c r="D306" s="271">
        <f>D303+D298+D296+D292+D271+D270</f>
        <v>0</v>
      </c>
      <c r="E306" s="271">
        <f>E303+E298+E296+E292+E271+E270</f>
        <v>0</v>
      </c>
      <c r="F306" s="271">
        <f>F303+F298+F296+F292+F271+F270</f>
        <v>0</v>
      </c>
    </row>
    <row r="307" spans="2:4" ht="12.75">
      <c r="B307" s="289" t="s">
        <v>229</v>
      </c>
      <c r="D307" t="s">
        <v>230</v>
      </c>
    </row>
    <row r="308" ht="12.75">
      <c r="B308" s="289"/>
    </row>
    <row r="309" ht="12.75">
      <c r="B309" s="289"/>
    </row>
    <row r="311" ht="13.5" thickBot="1"/>
    <row r="312" spans="1:6" ht="13.5" thickBot="1">
      <c r="A312" s="208" t="s">
        <v>217</v>
      </c>
      <c r="B312" s="209"/>
      <c r="C312" s="210" t="s">
        <v>27</v>
      </c>
      <c r="D312" s="211"/>
      <c r="E312" s="211"/>
      <c r="F312" s="212"/>
    </row>
    <row r="313" spans="1:6" ht="12.75">
      <c r="A313" s="382" t="s">
        <v>218</v>
      </c>
      <c r="B313" s="383"/>
      <c r="C313" s="213" t="s">
        <v>28</v>
      </c>
      <c r="D313" s="214" t="s">
        <v>28</v>
      </c>
      <c r="E313" s="214" t="s">
        <v>29</v>
      </c>
      <c r="F313" s="214" t="s">
        <v>30</v>
      </c>
    </row>
    <row r="314" spans="1:6" ht="13.5" thickBot="1">
      <c r="A314" s="215"/>
      <c r="B314" s="216" t="s">
        <v>189</v>
      </c>
      <c r="C314" s="217">
        <v>42370</v>
      </c>
      <c r="D314" s="217"/>
      <c r="E314" s="218"/>
      <c r="F314" s="218" t="s">
        <v>31</v>
      </c>
    </row>
    <row r="315" spans="1:6" ht="13.5" thickBot="1">
      <c r="A315" s="219" t="s">
        <v>1</v>
      </c>
      <c r="B315" s="220" t="s">
        <v>32</v>
      </c>
      <c r="C315" s="221">
        <f>C316+C317</f>
        <v>0</v>
      </c>
      <c r="D315" s="221">
        <f>D316+D317</f>
        <v>0</v>
      </c>
      <c r="E315" s="221">
        <f>E316+E317</f>
        <v>0</v>
      </c>
      <c r="F315" s="221">
        <f>F316+F317</f>
        <v>0</v>
      </c>
    </row>
    <row r="316" spans="1:6" ht="12.75">
      <c r="A316" s="222" t="s">
        <v>0</v>
      </c>
      <c r="B316" s="223" t="s">
        <v>33</v>
      </c>
      <c r="C316" s="224"/>
      <c r="D316" s="224"/>
      <c r="E316" s="224"/>
      <c r="F316" s="224">
        <f>D316-E316</f>
        <v>0</v>
      </c>
    </row>
    <row r="317" spans="1:6" ht="13.5" thickBot="1">
      <c r="A317" s="225" t="s">
        <v>34</v>
      </c>
      <c r="B317" s="226" t="s">
        <v>35</v>
      </c>
      <c r="C317" s="224"/>
      <c r="D317" s="224"/>
      <c r="E317" s="224"/>
      <c r="F317" s="224">
        <f>D312-E312</f>
        <v>0</v>
      </c>
    </row>
    <row r="318" spans="1:6" ht="13.5" thickBot="1">
      <c r="A318" s="227" t="s">
        <v>6</v>
      </c>
      <c r="B318" s="228" t="s">
        <v>36</v>
      </c>
      <c r="C318" s="229">
        <f>C319+C320+C321+C324+C325</f>
        <v>0</v>
      </c>
      <c r="D318" s="229">
        <f>D319+D320+D321+D324+D325</f>
        <v>0</v>
      </c>
      <c r="E318" s="229">
        <f>E319+E320+E321+E324+E325</f>
        <v>0</v>
      </c>
      <c r="F318" s="229">
        <f>F319+F320+F321+F324+F325</f>
        <v>0</v>
      </c>
    </row>
    <row r="319" spans="1:6" ht="12.75">
      <c r="A319" s="230" t="s">
        <v>2</v>
      </c>
      <c r="B319" s="231" t="s">
        <v>37</v>
      </c>
      <c r="C319" s="224"/>
      <c r="D319" s="224"/>
      <c r="E319" s="224"/>
      <c r="F319" s="224">
        <f>D314-E314</f>
        <v>0</v>
      </c>
    </row>
    <row r="320" spans="1:6" ht="12.75">
      <c r="A320" s="225" t="s">
        <v>38</v>
      </c>
      <c r="B320" s="232" t="s">
        <v>39</v>
      </c>
      <c r="C320" s="224"/>
      <c r="D320" s="224"/>
      <c r="E320" s="224"/>
      <c r="F320" s="224">
        <f>D315-E315</f>
        <v>0</v>
      </c>
    </row>
    <row r="321" spans="1:6" ht="12.75">
      <c r="A321" s="233" t="s">
        <v>3</v>
      </c>
      <c r="B321" s="234" t="s">
        <v>97</v>
      </c>
      <c r="C321" s="235">
        <f>C322+C323</f>
        <v>0</v>
      </c>
      <c r="D321" s="235">
        <f>D322+D323</f>
        <v>0</v>
      </c>
      <c r="E321" s="235">
        <f>E322+E323</f>
        <v>0</v>
      </c>
      <c r="F321" s="235">
        <f>F322+F323</f>
        <v>0</v>
      </c>
    </row>
    <row r="322" spans="1:6" ht="12.75">
      <c r="A322" s="225" t="s">
        <v>3</v>
      </c>
      <c r="B322" s="226" t="s">
        <v>40</v>
      </c>
      <c r="C322" s="224"/>
      <c r="D322" s="224"/>
      <c r="E322" s="224"/>
      <c r="F322" s="236">
        <f>D317-E317</f>
        <v>0</v>
      </c>
    </row>
    <row r="323" spans="1:6" ht="12.75">
      <c r="A323" s="237" t="s">
        <v>3</v>
      </c>
      <c r="B323" s="238" t="s">
        <v>41</v>
      </c>
      <c r="C323" s="224"/>
      <c r="D323" s="224"/>
      <c r="E323" s="224"/>
      <c r="F323" s="236">
        <f>D318-E318</f>
        <v>0</v>
      </c>
    </row>
    <row r="324" spans="1:6" ht="12.75">
      <c r="A324" s="225" t="s">
        <v>4</v>
      </c>
      <c r="B324" s="232" t="s">
        <v>42</v>
      </c>
      <c r="C324" s="224"/>
      <c r="D324" s="224"/>
      <c r="E324" s="224"/>
      <c r="F324" s="236">
        <f>D319-E319</f>
        <v>0</v>
      </c>
    </row>
    <row r="325" spans="1:6" ht="13.5" thickBot="1">
      <c r="A325" s="239" t="s">
        <v>5</v>
      </c>
      <c r="B325" s="240" t="s">
        <v>43</v>
      </c>
      <c r="C325" s="224"/>
      <c r="D325" s="224"/>
      <c r="E325" s="224"/>
      <c r="F325" s="236">
        <f>D320-E320</f>
        <v>0</v>
      </c>
    </row>
    <row r="326" spans="1:6" ht="13.5" thickBot="1">
      <c r="A326" s="228" t="s">
        <v>11</v>
      </c>
      <c r="B326" s="228" t="s">
        <v>44</v>
      </c>
      <c r="C326" s="221">
        <f>C327+C328+C329+C330</f>
        <v>0</v>
      </c>
      <c r="D326" s="221">
        <f>D327+D328+D329+D330</f>
        <v>0</v>
      </c>
      <c r="E326" s="221">
        <f>E327+E328+E329+E330</f>
        <v>0</v>
      </c>
      <c r="F326" s="221">
        <f>F327+F328+F329+F330</f>
        <v>0</v>
      </c>
    </row>
    <row r="327" spans="1:6" ht="12.75">
      <c r="A327" s="222" t="s">
        <v>7</v>
      </c>
      <c r="B327" s="223" t="s">
        <v>45</v>
      </c>
      <c r="C327" s="224"/>
      <c r="D327" s="224"/>
      <c r="E327" s="224"/>
      <c r="F327" s="241">
        <f>D322-E322</f>
        <v>0</v>
      </c>
    </row>
    <row r="328" spans="1:6" ht="12.75">
      <c r="A328" s="242" t="s">
        <v>8</v>
      </c>
      <c r="B328" s="243" t="s">
        <v>46</v>
      </c>
      <c r="C328" s="224"/>
      <c r="D328" s="224"/>
      <c r="E328" s="224"/>
      <c r="F328" s="241">
        <f>D323-E323</f>
        <v>0</v>
      </c>
    </row>
    <row r="329" spans="1:6" ht="12.75">
      <c r="A329" s="242" t="s">
        <v>9</v>
      </c>
      <c r="B329" s="243" t="s">
        <v>47</v>
      </c>
      <c r="C329" s="224"/>
      <c r="D329" s="224"/>
      <c r="E329" s="224"/>
      <c r="F329" s="241">
        <f>D324-E324</f>
        <v>0</v>
      </c>
    </row>
    <row r="330" spans="1:6" ht="13.5" thickBot="1">
      <c r="A330" s="244" t="s">
        <v>10</v>
      </c>
      <c r="B330" s="245" t="s">
        <v>48</v>
      </c>
      <c r="C330" s="224"/>
      <c r="D330" s="224"/>
      <c r="E330" s="224"/>
      <c r="F330" s="241">
        <f>D325-E325</f>
        <v>0</v>
      </c>
    </row>
    <row r="331" spans="1:6" ht="13.5" thickBot="1">
      <c r="A331" s="246"/>
      <c r="B331" s="246" t="s">
        <v>49</v>
      </c>
      <c r="C331" s="221">
        <f>C326+C318+C315</f>
        <v>0</v>
      </c>
      <c r="D331" s="221">
        <f>D326+D318+D315</f>
        <v>0</v>
      </c>
      <c r="E331" s="221">
        <f>E326+E318+E315</f>
        <v>0</v>
      </c>
      <c r="F331" s="221">
        <f>F326+F318+F315</f>
        <v>0</v>
      </c>
    </row>
    <row r="332" spans="1:6" ht="13.5" thickBot="1">
      <c r="A332" s="228" t="s">
        <v>26</v>
      </c>
      <c r="B332" s="228" t="s">
        <v>50</v>
      </c>
      <c r="C332" s="221">
        <f>C333+C336+C337+C338+C339+C340+C341+C344+C345+C346+C347+C348+C349+C350+C351+C352</f>
        <v>0</v>
      </c>
      <c r="D332" s="221">
        <f>D333+D336+D337+D338+D339+D340+D341+D344+D345+D346+D347+D348+D349+D350+D351+D352</f>
        <v>0</v>
      </c>
      <c r="E332" s="221">
        <f>E333+E336+E337+E338+E339+E340+E341+E344+E345+E346+E347+E348+E349+E350+E351+E352</f>
        <v>0</v>
      </c>
      <c r="F332" s="221">
        <f>F333+F336+F337+F338+F339+F340+F341+F344+F345+F346+F347+F348+F349+F350+F351+F352</f>
        <v>0</v>
      </c>
    </row>
    <row r="333" spans="1:6" ht="12.75">
      <c r="A333" s="247" t="s">
        <v>12</v>
      </c>
      <c r="B333" s="247" t="s">
        <v>51</v>
      </c>
      <c r="C333" s="248">
        <f>C334+C335</f>
        <v>0</v>
      </c>
      <c r="D333" s="248">
        <f>D334+D335</f>
        <v>0</v>
      </c>
      <c r="E333" s="248">
        <f>E334+E335</f>
        <v>0</v>
      </c>
      <c r="F333" s="248">
        <f>F334+F335</f>
        <v>0</v>
      </c>
    </row>
    <row r="334" spans="1:6" ht="12.75">
      <c r="A334" s="249" t="s">
        <v>12</v>
      </c>
      <c r="B334" s="249" t="s">
        <v>52</v>
      </c>
      <c r="C334" s="224"/>
      <c r="D334" s="224"/>
      <c r="E334" s="224"/>
      <c r="F334" s="236">
        <f aca="true" t="shared" si="22" ref="F334:F340">D329-E329</f>
        <v>0</v>
      </c>
    </row>
    <row r="335" spans="1:6" ht="12.75">
      <c r="A335" s="250" t="s">
        <v>12</v>
      </c>
      <c r="B335" s="249" t="s">
        <v>98</v>
      </c>
      <c r="C335" s="224"/>
      <c r="D335" s="224"/>
      <c r="E335" s="224"/>
      <c r="F335" s="236">
        <f t="shared" si="22"/>
        <v>0</v>
      </c>
    </row>
    <row r="336" spans="1:6" ht="12.75">
      <c r="A336" s="225" t="s">
        <v>13</v>
      </c>
      <c r="B336" s="226" t="s">
        <v>53</v>
      </c>
      <c r="C336" s="224"/>
      <c r="D336" s="224"/>
      <c r="E336" s="224"/>
      <c r="F336" s="236">
        <f t="shared" si="22"/>
        <v>0</v>
      </c>
    </row>
    <row r="337" spans="1:6" ht="12.75">
      <c r="A337" s="225" t="s">
        <v>14</v>
      </c>
      <c r="B337" s="226" t="s">
        <v>54</v>
      </c>
      <c r="C337" s="224"/>
      <c r="D337" s="224"/>
      <c r="E337" s="224"/>
      <c r="F337" s="236">
        <f t="shared" si="22"/>
        <v>0</v>
      </c>
    </row>
    <row r="338" spans="1:6" ht="12.75">
      <c r="A338" s="242" t="s">
        <v>15</v>
      </c>
      <c r="B338" s="243" t="s">
        <v>160</v>
      </c>
      <c r="C338" s="224"/>
      <c r="D338" s="224"/>
      <c r="E338" s="224"/>
      <c r="F338" s="236">
        <f t="shared" si="22"/>
        <v>0</v>
      </c>
    </row>
    <row r="339" spans="1:6" ht="12.75">
      <c r="A339" s="225" t="s">
        <v>16</v>
      </c>
      <c r="B339" s="226" t="s">
        <v>56</v>
      </c>
      <c r="C339" s="224"/>
      <c r="D339" s="224"/>
      <c r="E339" s="224"/>
      <c r="F339" s="236">
        <f t="shared" si="22"/>
        <v>0</v>
      </c>
    </row>
    <row r="340" spans="1:6" ht="12.75">
      <c r="A340" s="225" t="s">
        <v>17</v>
      </c>
      <c r="B340" s="226" t="s">
        <v>57</v>
      </c>
      <c r="C340" s="224"/>
      <c r="D340" s="224"/>
      <c r="E340" s="224"/>
      <c r="F340" s="236">
        <f t="shared" si="22"/>
        <v>0</v>
      </c>
    </row>
    <row r="341" spans="1:6" ht="12.75">
      <c r="A341" s="233" t="s">
        <v>18</v>
      </c>
      <c r="B341" s="251" t="s">
        <v>55</v>
      </c>
      <c r="C341" s="235">
        <f>C342+C343</f>
        <v>0</v>
      </c>
      <c r="D341" s="235">
        <f>D342+D343</f>
        <v>0</v>
      </c>
      <c r="E341" s="235">
        <f>E342+E343</f>
        <v>0</v>
      </c>
      <c r="F341" s="235">
        <f>F342+F343</f>
        <v>0</v>
      </c>
    </row>
    <row r="342" spans="1:6" ht="12.75">
      <c r="A342" s="225" t="s">
        <v>18</v>
      </c>
      <c r="B342" s="226" t="s">
        <v>58</v>
      </c>
      <c r="C342" s="224"/>
      <c r="D342" s="224"/>
      <c r="E342" s="224"/>
      <c r="F342" s="236">
        <f aca="true" t="shared" si="23" ref="F342:F352">D337-E337</f>
        <v>0</v>
      </c>
    </row>
    <row r="343" spans="1:6" ht="12.75">
      <c r="A343" s="225" t="s">
        <v>18</v>
      </c>
      <c r="B343" s="226" t="s">
        <v>59</v>
      </c>
      <c r="C343" s="224"/>
      <c r="D343" s="224"/>
      <c r="E343" s="224"/>
      <c r="F343" s="236">
        <f t="shared" si="23"/>
        <v>0</v>
      </c>
    </row>
    <row r="344" spans="1:6" ht="12.75">
      <c r="A344" s="225" t="s">
        <v>19</v>
      </c>
      <c r="B344" s="226" t="s">
        <v>60</v>
      </c>
      <c r="C344" s="224"/>
      <c r="D344" s="224"/>
      <c r="E344" s="224"/>
      <c r="F344" s="236">
        <f t="shared" si="23"/>
        <v>0</v>
      </c>
    </row>
    <row r="345" spans="1:6" ht="12.75">
      <c r="A345" s="225" t="s">
        <v>20</v>
      </c>
      <c r="B345" s="226" t="s">
        <v>61</v>
      </c>
      <c r="C345" s="224"/>
      <c r="D345" s="224"/>
      <c r="E345" s="224"/>
      <c r="F345" s="236">
        <f t="shared" si="23"/>
        <v>0</v>
      </c>
    </row>
    <row r="346" spans="1:6" ht="12.75">
      <c r="A346" s="225" t="s">
        <v>21</v>
      </c>
      <c r="B346" s="226" t="s">
        <v>62</v>
      </c>
      <c r="C346" s="224"/>
      <c r="D346" s="224"/>
      <c r="E346" s="224"/>
      <c r="F346" s="236">
        <f t="shared" si="23"/>
        <v>0</v>
      </c>
    </row>
    <row r="347" spans="1:6" ht="12.75">
      <c r="A347" s="225" t="s">
        <v>22</v>
      </c>
      <c r="B347" s="226" t="s">
        <v>63</v>
      </c>
      <c r="C347" s="224"/>
      <c r="D347" s="224"/>
      <c r="E347" s="224"/>
      <c r="F347" s="236">
        <f t="shared" si="23"/>
        <v>0</v>
      </c>
    </row>
    <row r="348" spans="1:6" ht="12.75">
      <c r="A348" s="225" t="s">
        <v>161</v>
      </c>
      <c r="B348" s="226" t="s">
        <v>162</v>
      </c>
      <c r="C348" s="224"/>
      <c r="D348" s="224"/>
      <c r="E348" s="224"/>
      <c r="F348" s="236">
        <f t="shared" si="23"/>
        <v>0</v>
      </c>
    </row>
    <row r="349" spans="1:6" ht="12.75">
      <c r="A349" s="225" t="s">
        <v>163</v>
      </c>
      <c r="B349" s="226" t="s">
        <v>164</v>
      </c>
      <c r="C349" s="224"/>
      <c r="D349" s="224"/>
      <c r="E349" s="224"/>
      <c r="F349" s="236">
        <f t="shared" si="23"/>
        <v>0</v>
      </c>
    </row>
    <row r="350" spans="1:6" ht="12.75">
      <c r="A350" s="225" t="s">
        <v>23</v>
      </c>
      <c r="B350" s="232" t="s">
        <v>64</v>
      </c>
      <c r="C350" s="224"/>
      <c r="D350" s="224"/>
      <c r="E350" s="224"/>
      <c r="F350" s="236">
        <f t="shared" si="23"/>
        <v>0</v>
      </c>
    </row>
    <row r="351" spans="1:6" ht="12.75">
      <c r="A351" s="225" t="s">
        <v>24</v>
      </c>
      <c r="B351" s="226" t="s">
        <v>165</v>
      </c>
      <c r="C351" s="224"/>
      <c r="D351" s="224"/>
      <c r="E351" s="224"/>
      <c r="F351" s="236">
        <f t="shared" si="23"/>
        <v>0</v>
      </c>
    </row>
    <row r="352" spans="1:6" ht="13.5" thickBot="1">
      <c r="A352" s="239" t="s">
        <v>25</v>
      </c>
      <c r="B352" s="240" t="s">
        <v>65</v>
      </c>
      <c r="C352" s="252"/>
      <c r="D352" s="252"/>
      <c r="E352" s="252"/>
      <c r="F352" s="253">
        <f t="shared" si="23"/>
        <v>0</v>
      </c>
    </row>
    <row r="353" spans="1:6" ht="13.5" thickBot="1">
      <c r="A353" s="293" t="s">
        <v>166</v>
      </c>
      <c r="B353" s="294" t="s">
        <v>167</v>
      </c>
      <c r="C353" s="295"/>
      <c r="D353" s="295"/>
      <c r="E353" s="295"/>
      <c r="F353" s="296"/>
    </row>
    <row r="354" spans="1:6" ht="12.75">
      <c r="A354" s="254" t="s">
        <v>168</v>
      </c>
      <c r="B354" s="223" t="s">
        <v>169</v>
      </c>
      <c r="C354" s="255"/>
      <c r="D354" s="255"/>
      <c r="E354" s="255"/>
      <c r="F354" s="255">
        <f>D349-E349</f>
        <v>0</v>
      </c>
    </row>
    <row r="355" spans="1:6" ht="12.75">
      <c r="A355" s="256" t="s">
        <v>171</v>
      </c>
      <c r="B355" s="243" t="s">
        <v>170</v>
      </c>
      <c r="C355" s="236"/>
      <c r="D355" s="236"/>
      <c r="E355" s="236"/>
      <c r="F355" s="236">
        <f>D350-E350</f>
        <v>0</v>
      </c>
    </row>
    <row r="356" spans="1:6" ht="13.5" thickBot="1">
      <c r="A356" s="257" t="s">
        <v>172</v>
      </c>
      <c r="B356" s="258" t="s">
        <v>173</v>
      </c>
      <c r="C356" s="259"/>
      <c r="D356" s="259"/>
      <c r="E356" s="259"/>
      <c r="F356" s="259">
        <f>D351-E351</f>
        <v>0</v>
      </c>
    </row>
    <row r="357" spans="1:6" ht="13.5" thickBot="1">
      <c r="A357" s="260">
        <v>4000</v>
      </c>
      <c r="B357" s="260" t="s">
        <v>67</v>
      </c>
      <c r="C357" s="221">
        <f>C417+C475</f>
        <v>0</v>
      </c>
      <c r="D357" s="221">
        <f>D417+D475</f>
        <v>0</v>
      </c>
      <c r="E357" s="221">
        <f>E417+E475</f>
        <v>0</v>
      </c>
      <c r="F357" s="221">
        <f>D352-E352</f>
        <v>0</v>
      </c>
    </row>
    <row r="358" spans="1:6" ht="13.5" thickBot="1">
      <c r="A358" s="261" t="s">
        <v>99</v>
      </c>
      <c r="B358" s="262" t="s">
        <v>174</v>
      </c>
      <c r="C358" s="263"/>
      <c r="D358" s="263"/>
      <c r="E358" s="263"/>
      <c r="F358" s="263">
        <f>D352-E352</f>
        <v>0</v>
      </c>
    </row>
    <row r="359" spans="1:6" ht="13.5" thickBot="1">
      <c r="A359" s="260" t="s">
        <v>66</v>
      </c>
      <c r="B359" s="264" t="s">
        <v>69</v>
      </c>
      <c r="C359" s="221">
        <f>C360+C361+C362+C363</f>
        <v>0</v>
      </c>
      <c r="D359" s="221">
        <f>D360+D361+D362+D364</f>
        <v>0</v>
      </c>
      <c r="E359" s="265">
        <f>E360+E361+E362+E364</f>
        <v>0</v>
      </c>
      <c r="F359" s="221">
        <f>F360+F361+F362+F364</f>
        <v>0</v>
      </c>
    </row>
    <row r="360" spans="1:6" ht="12.75">
      <c r="A360" s="249" t="s">
        <v>175</v>
      </c>
      <c r="B360" s="266" t="s">
        <v>180</v>
      </c>
      <c r="C360" s="224"/>
      <c r="D360" s="224"/>
      <c r="E360" s="224"/>
      <c r="F360" s="224">
        <f>D354-E354</f>
        <v>0</v>
      </c>
    </row>
    <row r="361" spans="1:6" ht="12.75">
      <c r="A361" s="243" t="s">
        <v>176</v>
      </c>
      <c r="B361" s="267" t="s">
        <v>181</v>
      </c>
      <c r="C361" s="236"/>
      <c r="D361" s="236"/>
      <c r="E361" s="236"/>
      <c r="F361" s="224">
        <f>D355-E355</f>
        <v>0</v>
      </c>
    </row>
    <row r="362" spans="1:6" ht="12.75">
      <c r="A362" s="243" t="s">
        <v>177</v>
      </c>
      <c r="B362" s="267" t="s">
        <v>182</v>
      </c>
      <c r="C362" s="236"/>
      <c r="D362" s="236"/>
      <c r="E362" s="236"/>
      <c r="F362" s="224">
        <f>D356-E356</f>
        <v>0</v>
      </c>
    </row>
    <row r="363" spans="1:6" ht="13.5" thickBot="1">
      <c r="A363" s="268" t="s">
        <v>183</v>
      </c>
      <c r="B363" s="269" t="s">
        <v>184</v>
      </c>
      <c r="C363" s="253"/>
      <c r="D363" s="253"/>
      <c r="E363" s="253"/>
      <c r="F363" s="252">
        <f>D357-E357</f>
        <v>0</v>
      </c>
    </row>
    <row r="364" spans="1:6" ht="13.5" thickBot="1">
      <c r="A364" s="260" t="s">
        <v>178</v>
      </c>
      <c r="B364" s="264" t="s">
        <v>179</v>
      </c>
      <c r="C364" s="221">
        <f>C365+C366</f>
        <v>0</v>
      </c>
      <c r="D364" s="221">
        <f>D365+D366</f>
        <v>0</v>
      </c>
      <c r="E364" s="221">
        <f>E365+E366</f>
        <v>0</v>
      </c>
      <c r="F364" s="221">
        <f>F365+F366</f>
        <v>0</v>
      </c>
    </row>
    <row r="365" spans="1:6" ht="12.75">
      <c r="A365" s="249" t="s">
        <v>185</v>
      </c>
      <c r="B365" s="266" t="s">
        <v>187</v>
      </c>
      <c r="C365" s="236"/>
      <c r="D365" s="236"/>
      <c r="E365" s="236"/>
      <c r="F365" s="224">
        <f>D360-E360</f>
        <v>0</v>
      </c>
    </row>
    <row r="366" spans="1:6" ht="13.5" thickBot="1">
      <c r="A366" s="258" t="s">
        <v>186</v>
      </c>
      <c r="B366" s="266" t="s">
        <v>188</v>
      </c>
      <c r="C366" s="259"/>
      <c r="D366" s="259"/>
      <c r="E366" s="259"/>
      <c r="F366" s="270">
        <f>D361-E361</f>
        <v>0</v>
      </c>
    </row>
    <row r="367" spans="1:6" ht="13.5" thickBot="1">
      <c r="A367" s="260"/>
      <c r="B367" s="260" t="s">
        <v>68</v>
      </c>
      <c r="C367" s="271">
        <f>C364+C359+C357+C353+C332+C331</f>
        <v>0</v>
      </c>
      <c r="D367" s="271">
        <f>D364+D359+D357+D353+D332+D331</f>
        <v>0</v>
      </c>
      <c r="E367" s="271">
        <f>E364+E359+E357+E353+E332+E331</f>
        <v>0</v>
      </c>
      <c r="F367" s="271">
        <f>F364+F359+F357+F353+F332+F331</f>
        <v>0</v>
      </c>
    </row>
  </sheetData>
  <sheetProtection/>
  <mergeCells count="8">
    <mergeCell ref="D121:F121"/>
    <mergeCell ref="A121:B121"/>
    <mergeCell ref="A252:B252"/>
    <mergeCell ref="A313:B313"/>
    <mergeCell ref="A4:B4"/>
    <mergeCell ref="A65:B65"/>
    <mergeCell ref="A126:B126"/>
    <mergeCell ref="A187:B187"/>
  </mergeCells>
  <printOptions/>
  <pageMargins left="0.4330708661417323" right="0.35433070866141736" top="0" bottom="0" header="0" footer="0"/>
  <pageSetup horizontalDpi="600" verticalDpi="600" orientation="portrait" paperSize="9" scale="90" r:id="rId1"/>
  <ignoredErrors>
    <ignoredError sqref="A55 A49:A53 A171:A172 A177 A112:A119" numberStoredAsText="1"/>
    <ignoredError sqref="D70:E70 C93:E93 C105:E105 F124 C85 F166:F169 C111 F78 D9:E9 C17:F17 C32:E32 C44:E44 D55:G55 F23:F24 F44 D116:E116 C55 F12 C78:E78 F131:F149 F172:F179 F70 F9 C12 C9 F50 F114:F115 D83:D85 C73:D73 D12 C50 F151:F155" formula="1"/>
    <ignoredError sqref="A150:A165 A140:A143 A89:A109" twoDigitTextYear="1"/>
    <ignoredError sqref="A110:A111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W514"/>
  <sheetViews>
    <sheetView zoomScalePageLayoutView="0" workbookViewId="0" topLeftCell="A480">
      <selection activeCell="B502" sqref="B502"/>
    </sheetView>
  </sheetViews>
  <sheetFormatPr defaultColWidth="9.140625" defaultRowHeight="12.75"/>
  <cols>
    <col min="1" max="1" width="14.28125" style="0" customWidth="1"/>
    <col min="4" max="4" width="7.57421875" style="0" customWidth="1"/>
    <col min="5" max="5" width="6.8515625" style="0" customWidth="1"/>
    <col min="6" max="6" width="6.28125" style="0" customWidth="1"/>
    <col min="7" max="7" width="8.00390625" style="0" customWidth="1"/>
    <col min="8" max="8" width="6.8515625" style="0" customWidth="1"/>
    <col min="9" max="9" width="7.8515625" style="0" customWidth="1"/>
    <col min="10" max="10" width="7.7109375" style="0" customWidth="1"/>
    <col min="11" max="11" width="7.421875" style="0" customWidth="1"/>
    <col min="13" max="13" width="5.57421875" style="0" customWidth="1"/>
    <col min="14" max="14" width="6.8515625" style="0" customWidth="1"/>
    <col min="18" max="18" width="7.421875" style="0" customWidth="1"/>
    <col min="21" max="21" width="10.28125" style="0" customWidth="1"/>
    <col min="22" max="22" width="9.57421875" style="0" bestFit="1" customWidth="1"/>
    <col min="23" max="23" width="10.57421875" style="0" customWidth="1"/>
  </cols>
  <sheetData>
    <row r="1" spans="1:11" ht="12.75">
      <c r="A1" s="138"/>
      <c r="B1" s="138"/>
      <c r="C1" s="5"/>
      <c r="D1" s="5"/>
      <c r="E1" s="5"/>
      <c r="F1" s="5"/>
      <c r="G1" s="5"/>
      <c r="H1" s="5"/>
      <c r="I1" s="5"/>
      <c r="J1" s="5"/>
      <c r="K1" s="5"/>
    </row>
    <row r="4" spans="1:23" ht="12.75">
      <c r="A4" s="379" t="s">
        <v>87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</row>
    <row r="5" spans="1:23" ht="15">
      <c r="A5" s="3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>
      <c r="A6" s="379" t="s">
        <v>232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</row>
    <row r="7" spans="1:23" ht="15" thickBot="1">
      <c r="A7" s="34"/>
      <c r="O7" s="35"/>
      <c r="P7" s="6"/>
      <c r="T7" s="35"/>
      <c r="W7" s="35"/>
    </row>
    <row r="8" spans="1:23" ht="15" thickBot="1">
      <c r="A8" s="36"/>
      <c r="B8" s="37" t="s">
        <v>100</v>
      </c>
      <c r="C8" s="37" t="s">
        <v>101</v>
      </c>
      <c r="D8" s="38" t="s">
        <v>102</v>
      </c>
      <c r="E8" s="38" t="s">
        <v>103</v>
      </c>
      <c r="F8" s="39" t="s">
        <v>104</v>
      </c>
      <c r="G8" s="31" t="s">
        <v>105</v>
      </c>
      <c r="H8" s="38" t="s">
        <v>106</v>
      </c>
      <c r="I8" s="38" t="s">
        <v>107</v>
      </c>
      <c r="J8" s="38" t="s">
        <v>108</v>
      </c>
      <c r="K8" s="38" t="s">
        <v>109</v>
      </c>
      <c r="L8" s="38" t="s">
        <v>110</v>
      </c>
      <c r="M8" s="38" t="s">
        <v>111</v>
      </c>
      <c r="N8" s="40" t="s">
        <v>112</v>
      </c>
      <c r="O8" s="41"/>
      <c r="P8" s="101" t="s">
        <v>157</v>
      </c>
      <c r="Q8" s="388" t="s">
        <v>113</v>
      </c>
      <c r="R8" s="389"/>
      <c r="S8" s="390"/>
      <c r="T8" s="42"/>
      <c r="U8" s="37" t="s">
        <v>114</v>
      </c>
      <c r="V8" s="39" t="s">
        <v>115</v>
      </c>
      <c r="W8" s="43"/>
    </row>
    <row r="9" spans="1:23" ht="77.25" thickBot="1">
      <c r="A9" s="44" t="s">
        <v>233</v>
      </c>
      <c r="B9" s="44" t="s">
        <v>116</v>
      </c>
      <c r="C9" s="44" t="s">
        <v>117</v>
      </c>
      <c r="D9" s="45" t="s">
        <v>118</v>
      </c>
      <c r="E9" s="46" t="s">
        <v>119</v>
      </c>
      <c r="F9" s="45"/>
      <c r="G9" s="46" t="s">
        <v>120</v>
      </c>
      <c r="H9" s="47" t="s">
        <v>121</v>
      </c>
      <c r="I9" s="47" t="s">
        <v>122</v>
      </c>
      <c r="J9" s="47" t="s">
        <v>123</v>
      </c>
      <c r="K9" s="47" t="s">
        <v>124</v>
      </c>
      <c r="L9" s="47" t="s">
        <v>125</v>
      </c>
      <c r="M9" s="47"/>
      <c r="N9" s="47" t="s">
        <v>126</v>
      </c>
      <c r="O9" s="99" t="s">
        <v>127</v>
      </c>
      <c r="P9" s="45" t="s">
        <v>156</v>
      </c>
      <c r="Q9" s="48" t="s">
        <v>128</v>
      </c>
      <c r="R9" s="49" t="s">
        <v>129</v>
      </c>
      <c r="S9" s="50" t="s">
        <v>130</v>
      </c>
      <c r="T9" s="51" t="s">
        <v>127</v>
      </c>
      <c r="U9" s="44" t="s">
        <v>131</v>
      </c>
      <c r="V9" s="45" t="s">
        <v>132</v>
      </c>
      <c r="W9" s="52" t="s">
        <v>133</v>
      </c>
    </row>
    <row r="10" spans="1:23" ht="15.75" thickBot="1">
      <c r="A10" s="53"/>
      <c r="B10" s="54"/>
      <c r="C10" s="55"/>
      <c r="D10" s="56"/>
      <c r="E10" s="57"/>
      <c r="F10" s="56"/>
      <c r="G10" s="58"/>
      <c r="H10" s="57"/>
      <c r="I10" s="56"/>
      <c r="J10" s="57"/>
      <c r="K10" s="56"/>
      <c r="L10" s="57"/>
      <c r="M10" s="56"/>
      <c r="N10" s="57"/>
      <c r="O10" s="55"/>
      <c r="P10" s="56"/>
      <c r="Q10" s="56"/>
      <c r="R10" s="59"/>
      <c r="S10" s="56"/>
      <c r="T10" s="60"/>
      <c r="U10" s="55"/>
      <c r="V10" s="56"/>
      <c r="W10" s="61"/>
    </row>
    <row r="11" spans="1:23" ht="20.25" customHeight="1">
      <c r="A11" s="62" t="s">
        <v>134</v>
      </c>
      <c r="B11" s="63"/>
      <c r="C11" s="159"/>
      <c r="D11" s="64"/>
      <c r="E11" s="65"/>
      <c r="F11" s="64"/>
      <c r="G11" s="66"/>
      <c r="H11" s="65"/>
      <c r="I11" s="64"/>
      <c r="J11" s="65"/>
      <c r="K11" s="64"/>
      <c r="L11" s="157"/>
      <c r="M11" s="64"/>
      <c r="N11" s="65"/>
      <c r="O11" s="102">
        <f>B11+C11+D11+E11+F11+G11+H11+I11+J11+K11+L11+M11+N11</f>
        <v>0</v>
      </c>
      <c r="P11" s="67"/>
      <c r="Q11" s="64"/>
      <c r="R11" s="65"/>
      <c r="S11" s="64"/>
      <c r="T11" s="68">
        <f>Q11+R11+S11</f>
        <v>0</v>
      </c>
      <c r="U11" s="63"/>
      <c r="V11" s="64">
        <v>52453</v>
      </c>
      <c r="W11" s="69">
        <f>O11+T11+U11+V11+P11</f>
        <v>52453</v>
      </c>
    </row>
    <row r="12" spans="1:23" ht="24.75" customHeight="1" thickBot="1">
      <c r="A12" s="70" t="s">
        <v>135</v>
      </c>
      <c r="B12" s="71">
        <f>B11</f>
        <v>0</v>
      </c>
      <c r="C12" s="72">
        <f aca="true" t="shared" si="0" ref="C12:N12">C11</f>
        <v>0</v>
      </c>
      <c r="D12" s="71">
        <f t="shared" si="0"/>
        <v>0</v>
      </c>
      <c r="E12" s="71">
        <f t="shared" si="0"/>
        <v>0</v>
      </c>
      <c r="F12" s="71">
        <f t="shared" si="0"/>
        <v>0</v>
      </c>
      <c r="G12" s="71">
        <f t="shared" si="0"/>
        <v>0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2">
        <f t="shared" si="0"/>
        <v>0</v>
      </c>
      <c r="M12" s="71">
        <f t="shared" si="0"/>
        <v>0</v>
      </c>
      <c r="N12" s="71">
        <f t="shared" si="0"/>
        <v>0</v>
      </c>
      <c r="O12" s="100">
        <f>B12+C12+D12+E12+F12+G12+H12+I12+K12+L12+M12+N12</f>
        <v>0</v>
      </c>
      <c r="P12" s="73">
        <f>P11</f>
        <v>0</v>
      </c>
      <c r="Q12" s="73">
        <f>Q11</f>
        <v>0</v>
      </c>
      <c r="R12" s="73">
        <f>R11</f>
        <v>0</v>
      </c>
      <c r="S12" s="73">
        <f>S11</f>
        <v>0</v>
      </c>
      <c r="T12" s="74">
        <f>Q12+R12+S12</f>
        <v>0</v>
      </c>
      <c r="U12" s="75">
        <f>U11</f>
        <v>0</v>
      </c>
      <c r="V12" s="73">
        <f>V11</f>
        <v>52453</v>
      </c>
      <c r="W12" s="69">
        <f>O12+T12+U12+V12+P12</f>
        <v>52453</v>
      </c>
    </row>
    <row r="15" spans="7:20" ht="15.75">
      <c r="G15" s="3" t="s">
        <v>137</v>
      </c>
      <c r="H15" s="1"/>
      <c r="I15" s="2"/>
      <c r="J15" s="3"/>
      <c r="R15" s="3" t="s">
        <v>136</v>
      </c>
      <c r="S15" s="2"/>
      <c r="T15" s="2"/>
    </row>
    <row r="37" spans="1:23" ht="12.75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</row>
    <row r="44" spans="1:11" ht="12.75">
      <c r="A44" s="138"/>
      <c r="B44" s="138"/>
      <c r="C44" s="5"/>
      <c r="D44" s="5"/>
      <c r="E44" s="5"/>
      <c r="F44" s="5"/>
      <c r="G44" s="5"/>
      <c r="H44" s="5"/>
      <c r="I44" s="5"/>
      <c r="J44" s="5"/>
      <c r="K44" s="5"/>
    </row>
    <row r="47" spans="1:23" ht="12.75">
      <c r="A47" s="379" t="s">
        <v>87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</row>
    <row r="48" spans="1:23" ht="15">
      <c r="A48" s="3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.75">
      <c r="A49" s="379" t="s">
        <v>234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</row>
    <row r="50" spans="1:23" ht="15" thickBot="1">
      <c r="A50" s="34"/>
      <c r="O50" s="35"/>
      <c r="P50" s="6"/>
      <c r="T50" s="35"/>
      <c r="W50" s="35"/>
    </row>
    <row r="51" spans="1:23" ht="15" thickBot="1">
      <c r="A51" s="36"/>
      <c r="B51" s="37" t="s">
        <v>100</v>
      </c>
      <c r="C51" s="37" t="s">
        <v>101</v>
      </c>
      <c r="D51" s="38" t="s">
        <v>102</v>
      </c>
      <c r="E51" s="38" t="s">
        <v>103</v>
      </c>
      <c r="F51" s="39" t="s">
        <v>104</v>
      </c>
      <c r="G51" s="31" t="s">
        <v>105</v>
      </c>
      <c r="H51" s="38" t="s">
        <v>106</v>
      </c>
      <c r="I51" s="38" t="s">
        <v>107</v>
      </c>
      <c r="J51" s="38" t="s">
        <v>108</v>
      </c>
      <c r="K51" s="38" t="s">
        <v>109</v>
      </c>
      <c r="L51" s="38" t="s">
        <v>110</v>
      </c>
      <c r="M51" s="38" t="s">
        <v>111</v>
      </c>
      <c r="N51" s="40" t="s">
        <v>112</v>
      </c>
      <c r="O51" s="41"/>
      <c r="P51" s="101" t="s">
        <v>157</v>
      </c>
      <c r="Q51" s="388" t="s">
        <v>113</v>
      </c>
      <c r="R51" s="389"/>
      <c r="S51" s="390"/>
      <c r="T51" s="42"/>
      <c r="U51" s="37" t="s">
        <v>114</v>
      </c>
      <c r="V51" s="39" t="s">
        <v>115</v>
      </c>
      <c r="W51" s="43"/>
    </row>
    <row r="52" spans="1:23" ht="77.25" thickBot="1">
      <c r="A52" s="44" t="s">
        <v>233</v>
      </c>
      <c r="B52" s="44" t="s">
        <v>116</v>
      </c>
      <c r="C52" s="44" t="s">
        <v>117</v>
      </c>
      <c r="D52" s="45" t="s">
        <v>118</v>
      </c>
      <c r="E52" s="46" t="s">
        <v>119</v>
      </c>
      <c r="F52" s="45"/>
      <c r="G52" s="46" t="s">
        <v>120</v>
      </c>
      <c r="H52" s="47" t="s">
        <v>121</v>
      </c>
      <c r="I52" s="47" t="s">
        <v>122</v>
      </c>
      <c r="J52" s="47" t="s">
        <v>123</v>
      </c>
      <c r="K52" s="47" t="s">
        <v>124</v>
      </c>
      <c r="L52" s="47" t="s">
        <v>125</v>
      </c>
      <c r="M52" s="47"/>
      <c r="N52" s="47" t="s">
        <v>126</v>
      </c>
      <c r="O52" s="99" t="s">
        <v>127</v>
      </c>
      <c r="P52" s="45" t="s">
        <v>156</v>
      </c>
      <c r="Q52" s="48" t="s">
        <v>128</v>
      </c>
      <c r="R52" s="49" t="s">
        <v>129</v>
      </c>
      <c r="S52" s="50" t="s">
        <v>130</v>
      </c>
      <c r="T52" s="51" t="s">
        <v>127</v>
      </c>
      <c r="U52" s="44" t="s">
        <v>131</v>
      </c>
      <c r="V52" s="45" t="s">
        <v>132</v>
      </c>
      <c r="W52" s="52" t="s">
        <v>133</v>
      </c>
    </row>
    <row r="53" spans="1:23" ht="15.75" thickBot="1">
      <c r="A53" s="53"/>
      <c r="B53" s="54"/>
      <c r="C53" s="55"/>
      <c r="D53" s="56"/>
      <c r="E53" s="57"/>
      <c r="F53" s="56"/>
      <c r="G53" s="58"/>
      <c r="H53" s="57"/>
      <c r="I53" s="56"/>
      <c r="J53" s="57"/>
      <c r="K53" s="56"/>
      <c r="L53" s="57"/>
      <c r="M53" s="56"/>
      <c r="N53" s="57"/>
      <c r="O53" s="55"/>
      <c r="P53" s="56"/>
      <c r="Q53" s="56"/>
      <c r="R53" s="59"/>
      <c r="S53" s="56"/>
      <c r="T53" s="60"/>
      <c r="U53" s="55"/>
      <c r="V53" s="56"/>
      <c r="W53" s="61"/>
    </row>
    <row r="54" spans="1:23" ht="14.25">
      <c r="A54" s="62" t="s">
        <v>192</v>
      </c>
      <c r="B54" s="63"/>
      <c r="C54" s="159"/>
      <c r="D54" s="64"/>
      <c r="E54" s="65"/>
      <c r="F54" s="64"/>
      <c r="G54" s="66"/>
      <c r="H54" s="65"/>
      <c r="I54" s="64"/>
      <c r="J54" s="65"/>
      <c r="K54" s="64"/>
      <c r="L54" s="157"/>
      <c r="M54" s="64"/>
      <c r="N54" s="65"/>
      <c r="O54" s="102">
        <f>B54+C54+D54+E54+F54+G54+H54+I54+J54+K54+L54+M54+N54</f>
        <v>0</v>
      </c>
      <c r="P54" s="67"/>
      <c r="Q54" s="64"/>
      <c r="R54" s="65"/>
      <c r="S54" s="64"/>
      <c r="T54" s="68">
        <f>Q54+R54+S54</f>
        <v>0</v>
      </c>
      <c r="U54" s="63"/>
      <c r="V54" s="64">
        <v>42099</v>
      </c>
      <c r="W54" s="69">
        <f>O54+T54+U54+V54+P54</f>
        <v>42099</v>
      </c>
    </row>
    <row r="55" spans="1:23" ht="15.75" thickBot="1">
      <c r="A55" s="70" t="s">
        <v>135</v>
      </c>
      <c r="B55" s="71">
        <f>B54</f>
        <v>0</v>
      </c>
      <c r="C55" s="72">
        <f>C54+C12</f>
        <v>0</v>
      </c>
      <c r="D55" s="71">
        <f>D54</f>
        <v>0</v>
      </c>
      <c r="E55" s="71">
        <f>E54+E12</f>
        <v>0</v>
      </c>
      <c r="F55" s="71">
        <f aca="true" t="shared" si="1" ref="F55:K55">F54</f>
        <v>0</v>
      </c>
      <c r="G55" s="71">
        <f t="shared" si="1"/>
        <v>0</v>
      </c>
      <c r="H55" s="71">
        <f t="shared" si="1"/>
        <v>0</v>
      </c>
      <c r="I55" s="71">
        <f t="shared" si="1"/>
        <v>0</v>
      </c>
      <c r="J55" s="71">
        <f t="shared" si="1"/>
        <v>0</v>
      </c>
      <c r="K55" s="71">
        <f t="shared" si="1"/>
        <v>0</v>
      </c>
      <c r="L55" s="72">
        <f>L54+L12</f>
        <v>0</v>
      </c>
      <c r="M55" s="71">
        <f>M54</f>
        <v>0</v>
      </c>
      <c r="N55" s="71">
        <f>N54</f>
        <v>0</v>
      </c>
      <c r="O55" s="100">
        <f>B55+C55+D55+E55+F55+G55+H55+I55+K55+L55+M55+N55</f>
        <v>0</v>
      </c>
      <c r="P55" s="73">
        <f>P54</f>
        <v>0</v>
      </c>
      <c r="Q55" s="73">
        <f>Q54</f>
        <v>0</v>
      </c>
      <c r="R55" s="73">
        <f>R54</f>
        <v>0</v>
      </c>
      <c r="S55" s="73">
        <f>S54</f>
        <v>0</v>
      </c>
      <c r="T55" s="74">
        <f>Q55+R55+S55</f>
        <v>0</v>
      </c>
      <c r="U55" s="75">
        <f>U54</f>
        <v>0</v>
      </c>
      <c r="V55" s="73">
        <f>V54+V12</f>
        <v>94552</v>
      </c>
      <c r="W55" s="69">
        <f>O55+T55+U55+V55+P55</f>
        <v>94552</v>
      </c>
    </row>
    <row r="58" spans="7:20" ht="15.75">
      <c r="G58" s="3" t="s">
        <v>137</v>
      </c>
      <c r="H58" s="1"/>
      <c r="I58" s="2"/>
      <c r="J58" s="3"/>
      <c r="R58" s="3" t="s">
        <v>136</v>
      </c>
      <c r="S58" s="2"/>
      <c r="T58" s="2"/>
    </row>
    <row r="61" spans="1:23" ht="12.75">
      <c r="A61" s="379"/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</row>
    <row r="89" spans="1:11" ht="12.75">
      <c r="A89" s="138"/>
      <c r="B89" s="138"/>
      <c r="C89" s="5"/>
      <c r="D89" s="5"/>
      <c r="E89" s="5"/>
      <c r="F89" s="5"/>
      <c r="G89" s="5"/>
      <c r="H89" s="5"/>
      <c r="I89" s="5"/>
      <c r="J89" s="5"/>
      <c r="K89" s="5"/>
    </row>
    <row r="92" spans="1:23" ht="12.75">
      <c r="A92" s="379" t="s">
        <v>87</v>
      </c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</row>
    <row r="93" spans="1:23" ht="15">
      <c r="A93" s="3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2.75">
      <c r="A94" s="379" t="s">
        <v>235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</row>
    <row r="95" spans="1:23" ht="15" thickBot="1">
      <c r="A95" s="34"/>
      <c r="O95" s="35"/>
      <c r="P95" s="6"/>
      <c r="T95" s="35"/>
      <c r="W95" s="35"/>
    </row>
    <row r="96" spans="1:23" ht="15" thickBot="1">
      <c r="A96" s="36"/>
      <c r="B96" s="37" t="s">
        <v>100</v>
      </c>
      <c r="C96" s="37" t="s">
        <v>101</v>
      </c>
      <c r="D96" s="38" t="s">
        <v>102</v>
      </c>
      <c r="E96" s="38" t="s">
        <v>103</v>
      </c>
      <c r="F96" s="39" t="s">
        <v>104</v>
      </c>
      <c r="G96" s="31" t="s">
        <v>105</v>
      </c>
      <c r="H96" s="38" t="s">
        <v>106</v>
      </c>
      <c r="I96" s="38" t="s">
        <v>107</v>
      </c>
      <c r="J96" s="38" t="s">
        <v>108</v>
      </c>
      <c r="K96" s="38" t="s">
        <v>109</v>
      </c>
      <c r="L96" s="38" t="s">
        <v>110</v>
      </c>
      <c r="M96" s="38" t="s">
        <v>111</v>
      </c>
      <c r="N96" s="40" t="s">
        <v>112</v>
      </c>
      <c r="O96" s="41"/>
      <c r="P96" s="101" t="s">
        <v>157</v>
      </c>
      <c r="Q96" s="388" t="s">
        <v>113</v>
      </c>
      <c r="R96" s="389"/>
      <c r="S96" s="390"/>
      <c r="T96" s="42"/>
      <c r="U96" s="37" t="s">
        <v>114</v>
      </c>
      <c r="V96" s="39" t="s">
        <v>115</v>
      </c>
      <c r="W96" s="43"/>
    </row>
    <row r="97" spans="1:23" ht="77.25" thickBot="1">
      <c r="A97" s="44" t="s">
        <v>214</v>
      </c>
      <c r="B97" s="44" t="s">
        <v>116</v>
      </c>
      <c r="C97" s="44" t="s">
        <v>117</v>
      </c>
      <c r="D97" s="45" t="s">
        <v>118</v>
      </c>
      <c r="E97" s="46" t="s">
        <v>119</v>
      </c>
      <c r="F97" s="45"/>
      <c r="G97" s="46" t="s">
        <v>120</v>
      </c>
      <c r="H97" s="47" t="s">
        <v>121</v>
      </c>
      <c r="I97" s="47" t="s">
        <v>122</v>
      </c>
      <c r="J97" s="47" t="s">
        <v>123</v>
      </c>
      <c r="K97" s="47" t="s">
        <v>124</v>
      </c>
      <c r="L97" s="47" t="s">
        <v>125</v>
      </c>
      <c r="M97" s="47"/>
      <c r="N97" s="47" t="s">
        <v>126</v>
      </c>
      <c r="O97" s="99" t="s">
        <v>127</v>
      </c>
      <c r="P97" s="45" t="s">
        <v>156</v>
      </c>
      <c r="Q97" s="48" t="s">
        <v>128</v>
      </c>
      <c r="R97" s="49" t="s">
        <v>129</v>
      </c>
      <c r="S97" s="50" t="s">
        <v>130</v>
      </c>
      <c r="T97" s="51" t="s">
        <v>127</v>
      </c>
      <c r="U97" s="44" t="s">
        <v>131</v>
      </c>
      <c r="V97" s="45" t="s">
        <v>132</v>
      </c>
      <c r="W97" s="52" t="s">
        <v>133</v>
      </c>
    </row>
    <row r="98" spans="1:23" ht="15.75" thickBot="1">
      <c r="A98" s="53"/>
      <c r="B98" s="54"/>
      <c r="C98" s="55"/>
      <c r="D98" s="56"/>
      <c r="E98" s="57"/>
      <c r="F98" s="56"/>
      <c r="G98" s="58"/>
      <c r="H98" s="57"/>
      <c r="I98" s="56"/>
      <c r="J98" s="57"/>
      <c r="K98" s="56"/>
      <c r="L98" s="57"/>
      <c r="M98" s="56"/>
      <c r="N98" s="57"/>
      <c r="O98" s="55"/>
      <c r="P98" s="56"/>
      <c r="Q98" s="56"/>
      <c r="R98" s="59"/>
      <c r="S98" s="56"/>
      <c r="T98" s="60"/>
      <c r="U98" s="55"/>
      <c r="V98" s="56"/>
      <c r="W98" s="61"/>
    </row>
    <row r="99" spans="1:23" ht="14.25">
      <c r="A99" s="62" t="s">
        <v>198</v>
      </c>
      <c r="B99" s="63"/>
      <c r="C99" s="63"/>
      <c r="D99" s="64"/>
      <c r="E99" s="157"/>
      <c r="F99" s="64"/>
      <c r="G99" s="66"/>
      <c r="H99" s="65"/>
      <c r="I99" s="64"/>
      <c r="J99" s="65"/>
      <c r="K99" s="64"/>
      <c r="L99" s="157"/>
      <c r="M99" s="64"/>
      <c r="N99" s="65"/>
      <c r="O99" s="102">
        <f>B99+C99+D99+E99+F99+G99+H99+I99+J99+K99+L99+M99+N99</f>
        <v>0</v>
      </c>
      <c r="P99" s="67"/>
      <c r="Q99" s="64"/>
      <c r="R99" s="65"/>
      <c r="S99" s="64"/>
      <c r="T99" s="68">
        <f>Q99+R99+S99</f>
        <v>0</v>
      </c>
      <c r="U99" s="63"/>
      <c r="V99" s="155">
        <v>70359</v>
      </c>
      <c r="W99" s="69">
        <f>O99+V99</f>
        <v>70359</v>
      </c>
    </row>
    <row r="100" spans="1:23" ht="15.75" thickBot="1">
      <c r="A100" s="70" t="s">
        <v>135</v>
      </c>
      <c r="B100" s="71">
        <f aca="true" t="shared" si="2" ref="B100:N100">B99</f>
        <v>0</v>
      </c>
      <c r="C100" s="71">
        <f>C99+C55</f>
        <v>0</v>
      </c>
      <c r="D100" s="71">
        <f t="shared" si="2"/>
        <v>0</v>
      </c>
      <c r="E100" s="72">
        <f>E99+E55</f>
        <v>0</v>
      </c>
      <c r="F100" s="71">
        <f t="shared" si="2"/>
        <v>0</v>
      </c>
      <c r="G100" s="71">
        <f t="shared" si="2"/>
        <v>0</v>
      </c>
      <c r="H100" s="71">
        <f t="shared" si="2"/>
        <v>0</v>
      </c>
      <c r="I100" s="71">
        <f>I99+I55</f>
        <v>0</v>
      </c>
      <c r="J100" s="71">
        <f t="shared" si="2"/>
        <v>0</v>
      </c>
      <c r="K100" s="71">
        <f t="shared" si="2"/>
        <v>0</v>
      </c>
      <c r="L100" s="72">
        <f>L99+L55</f>
        <v>0</v>
      </c>
      <c r="M100" s="71">
        <f t="shared" si="2"/>
        <v>0</v>
      </c>
      <c r="N100" s="71">
        <f t="shared" si="2"/>
        <v>0</v>
      </c>
      <c r="O100" s="100">
        <f>B100+C100+D100+E100+F100+G100+H100+I100+K100+L100+M100+N100</f>
        <v>0</v>
      </c>
      <c r="P100" s="73">
        <f>P99</f>
        <v>0</v>
      </c>
      <c r="Q100" s="73">
        <f>Q99</f>
        <v>0</v>
      </c>
      <c r="R100" s="73">
        <f>R99</f>
        <v>0</v>
      </c>
      <c r="S100" s="73">
        <f>S99</f>
        <v>0</v>
      </c>
      <c r="T100" s="74">
        <f>Q100+R100+S100</f>
        <v>0</v>
      </c>
      <c r="U100" s="75">
        <f>U99</f>
        <v>0</v>
      </c>
      <c r="V100" s="156">
        <f>V99+V55</f>
        <v>164911</v>
      </c>
      <c r="W100" s="69">
        <f>O100+T100+U100+V100+P100</f>
        <v>164911</v>
      </c>
    </row>
    <row r="103" spans="7:20" ht="15.75">
      <c r="G103" s="3" t="s">
        <v>137</v>
      </c>
      <c r="H103" s="1"/>
      <c r="I103" s="2"/>
      <c r="J103" s="3"/>
      <c r="R103" s="3" t="s">
        <v>136</v>
      </c>
      <c r="S103" s="2"/>
      <c r="T103" s="2"/>
    </row>
    <row r="106" spans="1:23" ht="12.75">
      <c r="A106" s="379"/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</row>
    <row r="133" spans="1:11" ht="12.75">
      <c r="A133" s="138"/>
      <c r="B133" s="138"/>
      <c r="C133" s="5"/>
      <c r="D133" s="5"/>
      <c r="E133" s="5"/>
      <c r="F133" s="5"/>
      <c r="G133" s="5"/>
      <c r="H133" s="5"/>
      <c r="I133" s="5"/>
      <c r="J133" s="5"/>
      <c r="K133" s="5"/>
    </row>
    <row r="136" spans="1:23" ht="12.75">
      <c r="A136" s="379" t="s">
        <v>87</v>
      </c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</row>
    <row r="137" spans="1:23" ht="15">
      <c r="A137" s="3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2.75">
      <c r="A138" s="379" t="s">
        <v>236</v>
      </c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</row>
    <row r="139" spans="1:23" ht="15" thickBot="1">
      <c r="A139" s="34"/>
      <c r="O139" s="35"/>
      <c r="P139" s="6"/>
      <c r="T139" s="35"/>
      <c r="W139" s="35"/>
    </row>
    <row r="140" spans="1:23" ht="15" thickBot="1">
      <c r="A140" s="36"/>
      <c r="B140" s="37" t="s">
        <v>100</v>
      </c>
      <c r="C140" s="37" t="s">
        <v>101</v>
      </c>
      <c r="D140" s="38" t="s">
        <v>102</v>
      </c>
      <c r="E140" s="38" t="s">
        <v>103</v>
      </c>
      <c r="F140" s="39" t="s">
        <v>104</v>
      </c>
      <c r="G140" s="31" t="s">
        <v>105</v>
      </c>
      <c r="H140" s="38" t="s">
        <v>106</v>
      </c>
      <c r="I140" s="38" t="s">
        <v>107</v>
      </c>
      <c r="J140" s="38" t="s">
        <v>108</v>
      </c>
      <c r="K140" s="38" t="s">
        <v>109</v>
      </c>
      <c r="L140" s="38" t="s">
        <v>110</v>
      </c>
      <c r="M140" s="38" t="s">
        <v>111</v>
      </c>
      <c r="N140" s="40" t="s">
        <v>112</v>
      </c>
      <c r="O140" s="41"/>
      <c r="P140" s="101" t="s">
        <v>157</v>
      </c>
      <c r="Q140" s="388" t="s">
        <v>113</v>
      </c>
      <c r="R140" s="389"/>
      <c r="S140" s="390"/>
      <c r="T140" s="42"/>
      <c r="U140" s="37" t="s">
        <v>114</v>
      </c>
      <c r="V140" s="39" t="s">
        <v>115</v>
      </c>
      <c r="W140" s="43"/>
    </row>
    <row r="141" spans="1:23" ht="77.25" thickBot="1">
      <c r="A141" s="44" t="s">
        <v>233</v>
      </c>
      <c r="B141" s="44" t="s">
        <v>116</v>
      </c>
      <c r="C141" s="44" t="s">
        <v>117</v>
      </c>
      <c r="D141" s="45" t="s">
        <v>118</v>
      </c>
      <c r="E141" s="46" t="s">
        <v>119</v>
      </c>
      <c r="F141" s="45"/>
      <c r="G141" s="46" t="s">
        <v>120</v>
      </c>
      <c r="H141" s="47" t="s">
        <v>121</v>
      </c>
      <c r="I141" s="47" t="s">
        <v>122</v>
      </c>
      <c r="J141" s="47" t="s">
        <v>123</v>
      </c>
      <c r="K141" s="47" t="s">
        <v>124</v>
      </c>
      <c r="L141" s="47" t="s">
        <v>125</v>
      </c>
      <c r="M141" s="47"/>
      <c r="N141" s="47" t="s">
        <v>126</v>
      </c>
      <c r="O141" s="99" t="s">
        <v>127</v>
      </c>
      <c r="P141" s="45" t="s">
        <v>156</v>
      </c>
      <c r="Q141" s="48" t="s">
        <v>128</v>
      </c>
      <c r="R141" s="49" t="s">
        <v>129</v>
      </c>
      <c r="S141" s="50" t="s">
        <v>130</v>
      </c>
      <c r="T141" s="51" t="s">
        <v>127</v>
      </c>
      <c r="U141" s="44" t="s">
        <v>131</v>
      </c>
      <c r="V141" s="45" t="s">
        <v>132</v>
      </c>
      <c r="W141" s="52" t="s">
        <v>133</v>
      </c>
    </row>
    <row r="142" spans="1:23" ht="15.75" thickBot="1">
      <c r="A142" s="53"/>
      <c r="B142" s="54"/>
      <c r="C142" s="55"/>
      <c r="D142" s="56"/>
      <c r="E142" s="57"/>
      <c r="F142" s="56"/>
      <c r="G142" s="58"/>
      <c r="H142" s="57"/>
      <c r="I142" s="56"/>
      <c r="J142" s="57"/>
      <c r="K142" s="56"/>
      <c r="L142" s="57"/>
      <c r="M142" s="56"/>
      <c r="N142" s="57"/>
      <c r="O142" s="55"/>
      <c r="P142" s="56"/>
      <c r="Q142" s="56"/>
      <c r="R142" s="59"/>
      <c r="S142" s="56"/>
      <c r="T142" s="60"/>
      <c r="U142" s="55"/>
      <c r="V142" s="56"/>
      <c r="W142" s="61"/>
    </row>
    <row r="143" spans="1:23" ht="14.25">
      <c r="A143" s="62" t="s">
        <v>199</v>
      </c>
      <c r="B143" s="63"/>
      <c r="C143" s="159"/>
      <c r="D143" s="64"/>
      <c r="E143" s="157"/>
      <c r="F143" s="64"/>
      <c r="G143" s="66"/>
      <c r="H143" s="65"/>
      <c r="I143" s="155"/>
      <c r="J143" s="65">
        <v>83.6</v>
      </c>
      <c r="K143" s="64"/>
      <c r="L143" s="157"/>
      <c r="M143" s="64"/>
      <c r="N143" s="65"/>
      <c r="O143" s="102">
        <f>B143+C143+D143+E143+F143+G143+H143+I143+J143+K143+L143+M143+N143</f>
        <v>83.6</v>
      </c>
      <c r="P143" s="67"/>
      <c r="Q143" s="64"/>
      <c r="R143" s="65"/>
      <c r="S143" s="64"/>
      <c r="T143" s="68">
        <f>Q143+R143+S143</f>
        <v>0</v>
      </c>
      <c r="U143" s="63"/>
      <c r="V143" s="155">
        <v>42932</v>
      </c>
      <c r="W143" s="69">
        <f>O143+T143+U143+V143+P143</f>
        <v>43015.6</v>
      </c>
    </row>
    <row r="144" spans="1:23" ht="15.75" thickBot="1">
      <c r="A144" s="70" t="s">
        <v>135</v>
      </c>
      <c r="B144" s="71">
        <f aca="true" t="shared" si="3" ref="B144:N144">B143</f>
        <v>0</v>
      </c>
      <c r="C144" s="72">
        <f>C143+C100</f>
        <v>0</v>
      </c>
      <c r="D144" s="71">
        <f t="shared" si="3"/>
        <v>0</v>
      </c>
      <c r="E144" s="72">
        <f>E143+E100</f>
        <v>0</v>
      </c>
      <c r="F144" s="71">
        <f t="shared" si="3"/>
        <v>0</v>
      </c>
      <c r="G144" s="71">
        <f t="shared" si="3"/>
        <v>0</v>
      </c>
      <c r="H144" s="71">
        <f t="shared" si="3"/>
        <v>0</v>
      </c>
      <c r="I144" s="72">
        <f>I143+I100</f>
        <v>0</v>
      </c>
      <c r="J144" s="71">
        <f t="shared" si="3"/>
        <v>83.6</v>
      </c>
      <c r="K144" s="71">
        <f t="shared" si="3"/>
        <v>0</v>
      </c>
      <c r="L144" s="72">
        <f>L143+L100</f>
        <v>0</v>
      </c>
      <c r="M144" s="71">
        <f t="shared" si="3"/>
        <v>0</v>
      </c>
      <c r="N144" s="71">
        <f t="shared" si="3"/>
        <v>0</v>
      </c>
      <c r="O144" s="100">
        <f>B144+C144+D144+E144+F144+G144+H144+I144+K144+L144+M144+N144+J144</f>
        <v>83.6</v>
      </c>
      <c r="P144" s="73">
        <f>P143</f>
        <v>0</v>
      </c>
      <c r="Q144" s="73">
        <f>Q143</f>
        <v>0</v>
      </c>
      <c r="R144" s="73">
        <f>R143</f>
        <v>0</v>
      </c>
      <c r="S144" s="73">
        <f>S143</f>
        <v>0</v>
      </c>
      <c r="T144" s="74">
        <f>Q144+R144+S144</f>
        <v>0</v>
      </c>
      <c r="U144" s="75">
        <f>U143</f>
        <v>0</v>
      </c>
      <c r="V144" s="156">
        <f>V143+V100</f>
        <v>207843</v>
      </c>
      <c r="W144" s="69">
        <f>O144+T144+U144+V144+P144</f>
        <v>207926.6</v>
      </c>
    </row>
    <row r="147" spans="7:20" ht="15.75">
      <c r="G147" s="3" t="s">
        <v>137</v>
      </c>
      <c r="H147" s="1"/>
      <c r="I147" s="2"/>
      <c r="J147" s="3"/>
      <c r="R147" s="3" t="s">
        <v>136</v>
      </c>
      <c r="S147" s="2"/>
      <c r="T147" s="2"/>
    </row>
    <row r="150" spans="1:23" ht="12.75">
      <c r="A150" s="379"/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</row>
    <row r="182" spans="1:23" ht="12.75">
      <c r="A182" s="379" t="s">
        <v>87</v>
      </c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  <c r="L182" s="379"/>
      <c r="M182" s="379"/>
      <c r="N182" s="379"/>
      <c r="O182" s="379"/>
      <c r="P182" s="379"/>
      <c r="Q182" s="379"/>
      <c r="R182" s="379"/>
      <c r="S182" s="379"/>
      <c r="T182" s="379"/>
      <c r="U182" s="379"/>
      <c r="V182" s="379"/>
      <c r="W182" s="379"/>
    </row>
    <row r="183" spans="1:23" ht="15">
      <c r="A183" s="3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2.75">
      <c r="A184" s="379" t="s">
        <v>237</v>
      </c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  <c r="M184" s="379"/>
      <c r="N184" s="379"/>
      <c r="O184" s="379"/>
      <c r="P184" s="379"/>
      <c r="Q184" s="379"/>
      <c r="R184" s="379"/>
      <c r="S184" s="379"/>
      <c r="T184" s="379"/>
      <c r="U184" s="379"/>
      <c r="V184" s="379"/>
      <c r="W184" s="379"/>
    </row>
    <row r="185" spans="1:23" ht="15" thickBot="1">
      <c r="A185" s="34"/>
      <c r="O185" s="35"/>
      <c r="P185" s="6"/>
      <c r="T185" s="35"/>
      <c r="W185" s="35"/>
    </row>
    <row r="186" spans="1:23" ht="15" thickBot="1">
      <c r="A186" s="36"/>
      <c r="B186" s="37" t="s">
        <v>100</v>
      </c>
      <c r="C186" s="37" t="s">
        <v>101</v>
      </c>
      <c r="D186" s="38" t="s">
        <v>102</v>
      </c>
      <c r="E186" s="38" t="s">
        <v>103</v>
      </c>
      <c r="F186" s="39" t="s">
        <v>104</v>
      </c>
      <c r="G186" s="31" t="s">
        <v>105</v>
      </c>
      <c r="H186" s="38" t="s">
        <v>106</v>
      </c>
      <c r="I186" s="38" t="s">
        <v>107</v>
      </c>
      <c r="J186" s="38" t="s">
        <v>108</v>
      </c>
      <c r="K186" s="38" t="s">
        <v>109</v>
      </c>
      <c r="L186" s="38" t="s">
        <v>110</v>
      </c>
      <c r="M186" s="38" t="s">
        <v>111</v>
      </c>
      <c r="N186" s="40" t="s">
        <v>112</v>
      </c>
      <c r="O186" s="41"/>
      <c r="P186" s="101" t="s">
        <v>157</v>
      </c>
      <c r="Q186" s="388" t="s">
        <v>113</v>
      </c>
      <c r="R186" s="389"/>
      <c r="S186" s="390"/>
      <c r="T186" s="42"/>
      <c r="U186" s="37" t="s">
        <v>114</v>
      </c>
      <c r="V186" s="39" t="s">
        <v>115</v>
      </c>
      <c r="W186" s="43"/>
    </row>
    <row r="187" spans="1:23" ht="77.25" thickBot="1">
      <c r="A187" s="44" t="s">
        <v>214</v>
      </c>
      <c r="B187" s="44" t="s">
        <v>116</v>
      </c>
      <c r="C187" s="44" t="s">
        <v>117</v>
      </c>
      <c r="D187" s="45" t="s">
        <v>118</v>
      </c>
      <c r="E187" s="46" t="s">
        <v>119</v>
      </c>
      <c r="F187" s="45"/>
      <c r="G187" s="46" t="s">
        <v>120</v>
      </c>
      <c r="H187" s="47" t="s">
        <v>121</v>
      </c>
      <c r="I187" s="47" t="s">
        <v>122</v>
      </c>
      <c r="J187" s="47" t="s">
        <v>123</v>
      </c>
      <c r="K187" s="47" t="s">
        <v>124</v>
      </c>
      <c r="L187" s="47" t="s">
        <v>125</v>
      </c>
      <c r="M187" s="47"/>
      <c r="N187" s="47" t="s">
        <v>126</v>
      </c>
      <c r="O187" s="99" t="s">
        <v>127</v>
      </c>
      <c r="P187" s="45" t="s">
        <v>156</v>
      </c>
      <c r="Q187" s="48" t="s">
        <v>128</v>
      </c>
      <c r="R187" s="49" t="s">
        <v>129</v>
      </c>
      <c r="S187" s="50" t="s">
        <v>130</v>
      </c>
      <c r="T187" s="51" t="s">
        <v>127</v>
      </c>
      <c r="U187" s="44" t="s">
        <v>131</v>
      </c>
      <c r="V187" s="45" t="s">
        <v>132</v>
      </c>
      <c r="W187" s="52" t="s">
        <v>133</v>
      </c>
    </row>
    <row r="188" spans="1:23" ht="15.75" thickBot="1">
      <c r="A188" s="53"/>
      <c r="B188" s="54"/>
      <c r="C188" s="55"/>
      <c r="D188" s="56"/>
      <c r="E188" s="57"/>
      <c r="F188" s="56"/>
      <c r="G188" s="58"/>
      <c r="H188" s="57"/>
      <c r="I188" s="56"/>
      <c r="J188" s="57"/>
      <c r="K188" s="56"/>
      <c r="L188" s="57"/>
      <c r="M188" s="56"/>
      <c r="N188" s="57"/>
      <c r="O188" s="55"/>
      <c r="P188" s="56"/>
      <c r="Q188" s="56"/>
      <c r="R188" s="59"/>
      <c r="S188" s="56"/>
      <c r="T188" s="60"/>
      <c r="U188" s="55"/>
      <c r="V188" s="56"/>
      <c r="W188" s="61"/>
    </row>
    <row r="189" spans="1:23" ht="14.25">
      <c r="A189" s="62" t="s">
        <v>200</v>
      </c>
      <c r="B189" s="63"/>
      <c r="C189" s="63"/>
      <c r="D189" s="64"/>
      <c r="E189" s="157"/>
      <c r="F189" s="64"/>
      <c r="G189" s="66"/>
      <c r="H189" s="65"/>
      <c r="I189" s="155"/>
      <c r="J189" s="65">
        <v>50</v>
      </c>
      <c r="K189" s="64"/>
      <c r="L189" s="157"/>
      <c r="M189" s="64"/>
      <c r="N189" s="65"/>
      <c r="O189" s="102">
        <f>B189+C189+D189+E189+F189+G189+H189+I189+J189+K189+L189+M189+N189</f>
        <v>50</v>
      </c>
      <c r="P189" s="67"/>
      <c r="Q189" s="64"/>
      <c r="R189" s="65"/>
      <c r="S189" s="64"/>
      <c r="T189" s="68">
        <f>Q189+R189+S189</f>
        <v>0</v>
      </c>
      <c r="U189" s="63"/>
      <c r="V189" s="155">
        <v>42932</v>
      </c>
      <c r="W189" s="69">
        <f>O189+T189+U189+V189+P189</f>
        <v>42982</v>
      </c>
    </row>
    <row r="190" spans="1:23" ht="15.75" thickBot="1">
      <c r="A190" s="70" t="s">
        <v>135</v>
      </c>
      <c r="B190" s="71">
        <f>B189</f>
        <v>0</v>
      </c>
      <c r="C190" s="71">
        <f>C189+C144</f>
        <v>0</v>
      </c>
      <c r="D190" s="71">
        <f>D189</f>
        <v>0</v>
      </c>
      <c r="E190" s="72">
        <f>E189+E144</f>
        <v>0</v>
      </c>
      <c r="F190" s="71">
        <f>F189</f>
        <v>0</v>
      </c>
      <c r="G190" s="71">
        <f>G189</f>
        <v>0</v>
      </c>
      <c r="H190" s="71">
        <f>H189</f>
        <v>0</v>
      </c>
      <c r="I190" s="72">
        <f>I189+I144</f>
        <v>0</v>
      </c>
      <c r="J190" s="71">
        <f>J189+J144</f>
        <v>133.6</v>
      </c>
      <c r="K190" s="71">
        <f>K189</f>
        <v>0</v>
      </c>
      <c r="L190" s="72">
        <f>L189+L144</f>
        <v>0</v>
      </c>
      <c r="M190" s="71">
        <f>M189</f>
        <v>0</v>
      </c>
      <c r="N190" s="71">
        <f>N189</f>
        <v>0</v>
      </c>
      <c r="O190" s="100">
        <f>O189+O144</f>
        <v>133.6</v>
      </c>
      <c r="P190" s="73">
        <f>P189</f>
        <v>0</v>
      </c>
      <c r="Q190" s="73">
        <f>Q189</f>
        <v>0</v>
      </c>
      <c r="R190" s="73">
        <f>R189</f>
        <v>0</v>
      </c>
      <c r="S190" s="73">
        <f>S189</f>
        <v>0</v>
      </c>
      <c r="T190" s="74">
        <f>Q190+R190+S190</f>
        <v>0</v>
      </c>
      <c r="U190" s="75">
        <f>U189</f>
        <v>0</v>
      </c>
      <c r="V190" s="156">
        <f>V189+V144</f>
        <v>250775</v>
      </c>
      <c r="W190" s="69">
        <f>O190+T190+U190+V190+P190</f>
        <v>250908.6</v>
      </c>
    </row>
    <row r="193" spans="7:20" ht="15.75">
      <c r="G193" s="3" t="s">
        <v>137</v>
      </c>
      <c r="H193" s="1"/>
      <c r="I193" s="2"/>
      <c r="J193" s="3"/>
      <c r="R193" s="3" t="s">
        <v>136</v>
      </c>
      <c r="S193" s="2"/>
      <c r="T193" s="2"/>
    </row>
    <row r="196" spans="1:23" ht="12.75">
      <c r="A196" s="379"/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  <c r="M196" s="379"/>
      <c r="N196" s="379"/>
      <c r="O196" s="379"/>
      <c r="P196" s="379"/>
      <c r="Q196" s="379"/>
      <c r="R196" s="379"/>
      <c r="S196" s="379"/>
      <c r="T196" s="379"/>
      <c r="U196" s="379"/>
      <c r="V196" s="379"/>
      <c r="W196" s="379"/>
    </row>
    <row r="226" spans="1:23" ht="12.75">
      <c r="A226" s="379" t="s">
        <v>87</v>
      </c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  <c r="M226" s="379"/>
      <c r="N226" s="379"/>
      <c r="O226" s="379"/>
      <c r="P226" s="379"/>
      <c r="Q226" s="379"/>
      <c r="R226" s="379"/>
      <c r="S226" s="379"/>
      <c r="T226" s="379"/>
      <c r="U226" s="379"/>
      <c r="V226" s="379"/>
      <c r="W226" s="379"/>
    </row>
    <row r="227" spans="1:23" ht="15">
      <c r="A227" s="3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2.75">
      <c r="A228" s="379" t="s">
        <v>240</v>
      </c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  <c r="M228" s="379"/>
      <c r="N228" s="379"/>
      <c r="O228" s="379"/>
      <c r="P228" s="379"/>
      <c r="Q228" s="379"/>
      <c r="R228" s="379"/>
      <c r="S228" s="379"/>
      <c r="T228" s="379"/>
      <c r="U228" s="379"/>
      <c r="V228" s="379"/>
      <c r="W228" s="379"/>
    </row>
    <row r="229" spans="1:23" ht="15" thickBot="1">
      <c r="A229" s="34"/>
      <c r="O229" s="35"/>
      <c r="P229" s="6"/>
      <c r="T229" s="35"/>
      <c r="W229" s="35"/>
    </row>
    <row r="230" spans="1:23" ht="15" thickBot="1">
      <c r="A230" s="36"/>
      <c r="B230" s="37" t="s">
        <v>100</v>
      </c>
      <c r="C230" s="37" t="s">
        <v>101</v>
      </c>
      <c r="D230" s="38" t="s">
        <v>102</v>
      </c>
      <c r="E230" s="38" t="s">
        <v>103</v>
      </c>
      <c r="F230" s="39" t="s">
        <v>104</v>
      </c>
      <c r="G230" s="31" t="s">
        <v>105</v>
      </c>
      <c r="H230" s="38" t="s">
        <v>106</v>
      </c>
      <c r="I230" s="38" t="s">
        <v>107</v>
      </c>
      <c r="J230" s="38" t="s">
        <v>108</v>
      </c>
      <c r="K230" s="38" t="s">
        <v>109</v>
      </c>
      <c r="L230" s="38" t="s">
        <v>110</v>
      </c>
      <c r="M230" s="38" t="s">
        <v>111</v>
      </c>
      <c r="N230" s="40" t="s">
        <v>112</v>
      </c>
      <c r="O230" s="41"/>
      <c r="P230" s="101" t="s">
        <v>157</v>
      </c>
      <c r="Q230" s="388" t="s">
        <v>113</v>
      </c>
      <c r="R230" s="389"/>
      <c r="S230" s="390"/>
      <c r="T230" s="42"/>
      <c r="U230" s="37" t="s">
        <v>216</v>
      </c>
      <c r="V230" s="39" t="s">
        <v>115</v>
      </c>
      <c r="W230" s="43"/>
    </row>
    <row r="231" spans="1:23" ht="77.25" thickBot="1">
      <c r="A231" s="44" t="s">
        <v>233</v>
      </c>
      <c r="B231" s="44" t="s">
        <v>116</v>
      </c>
      <c r="C231" s="44" t="s">
        <v>117</v>
      </c>
      <c r="D231" s="45" t="s">
        <v>118</v>
      </c>
      <c r="E231" s="46" t="s">
        <v>119</v>
      </c>
      <c r="F231" s="45"/>
      <c r="G231" s="46" t="s">
        <v>120</v>
      </c>
      <c r="H231" s="47" t="s">
        <v>121</v>
      </c>
      <c r="I231" s="47" t="s">
        <v>122</v>
      </c>
      <c r="J231" s="47" t="s">
        <v>123</v>
      </c>
      <c r="K231" s="47" t="s">
        <v>124</v>
      </c>
      <c r="L231" s="47" t="s">
        <v>125</v>
      </c>
      <c r="M231" s="47"/>
      <c r="N231" s="47" t="s">
        <v>126</v>
      </c>
      <c r="O231" s="99" t="s">
        <v>127</v>
      </c>
      <c r="P231" s="45" t="s">
        <v>156</v>
      </c>
      <c r="Q231" s="48" t="s">
        <v>128</v>
      </c>
      <c r="R231" s="49" t="s">
        <v>129</v>
      </c>
      <c r="S231" s="50" t="s">
        <v>130</v>
      </c>
      <c r="T231" s="51" t="s">
        <v>127</v>
      </c>
      <c r="U231" s="44" t="s">
        <v>219</v>
      </c>
      <c r="V231" s="45" t="s">
        <v>132</v>
      </c>
      <c r="W231" s="52" t="s">
        <v>133</v>
      </c>
    </row>
    <row r="232" spans="1:23" ht="15.75" thickBot="1">
      <c r="A232" s="53"/>
      <c r="B232" s="54"/>
      <c r="C232" s="55"/>
      <c r="D232" s="56"/>
      <c r="E232" s="57"/>
      <c r="F232" s="56"/>
      <c r="G232" s="58"/>
      <c r="H232" s="57"/>
      <c r="I232" s="56"/>
      <c r="J232" s="57"/>
      <c r="K232" s="56"/>
      <c r="L232" s="57"/>
      <c r="M232" s="56"/>
      <c r="N232" s="57"/>
      <c r="O232" s="55"/>
      <c r="P232" s="56"/>
      <c r="Q232" s="56"/>
      <c r="R232" s="59"/>
      <c r="S232" s="56"/>
      <c r="T232" s="60"/>
      <c r="U232" s="55"/>
      <c r="V232" s="56"/>
      <c r="W232" s="61"/>
    </row>
    <row r="233" spans="1:23" ht="14.25">
      <c r="A233" s="62" t="s">
        <v>201</v>
      </c>
      <c r="B233" s="63"/>
      <c r="C233" s="159"/>
      <c r="D233" s="64"/>
      <c r="E233" s="157"/>
      <c r="F233" s="64"/>
      <c r="G233" s="66"/>
      <c r="H233" s="65"/>
      <c r="I233" s="155"/>
      <c r="J233" s="65"/>
      <c r="K233" s="64"/>
      <c r="L233" s="157"/>
      <c r="M233" s="64"/>
      <c r="N233" s="65"/>
      <c r="O233" s="102">
        <f>B233+C233+D233+E233+F233+G233+H233+I233+J233+K233+L233+M233+N233</f>
        <v>0</v>
      </c>
      <c r="P233" s="67"/>
      <c r="Q233" s="64"/>
      <c r="R233" s="65"/>
      <c r="S233" s="64"/>
      <c r="T233" s="68">
        <f>Q233+R233+S233</f>
        <v>0</v>
      </c>
      <c r="U233" s="159"/>
      <c r="V233" s="155">
        <v>60377</v>
      </c>
      <c r="W233" s="69">
        <f>O233+T233+U233+V233+P233</f>
        <v>60377</v>
      </c>
    </row>
    <row r="234" spans="1:23" ht="15.75" thickBot="1">
      <c r="A234" s="70" t="s">
        <v>135</v>
      </c>
      <c r="B234" s="71">
        <f>B233</f>
        <v>0</v>
      </c>
      <c r="C234" s="71">
        <f>C190+C233</f>
        <v>0</v>
      </c>
      <c r="D234" s="71">
        <f>D233</f>
        <v>0</v>
      </c>
      <c r="E234" s="72">
        <f>E190+E233</f>
        <v>0</v>
      </c>
      <c r="F234" s="71">
        <f>F233</f>
        <v>0</v>
      </c>
      <c r="G234" s="71">
        <f>G233</f>
        <v>0</v>
      </c>
      <c r="H234" s="71">
        <f>H233</f>
        <v>0</v>
      </c>
      <c r="I234" s="72">
        <f>I190+I168</f>
        <v>0</v>
      </c>
      <c r="J234" s="71">
        <f>J233+J190</f>
        <v>133.6</v>
      </c>
      <c r="K234" s="71">
        <f>K233</f>
        <v>0</v>
      </c>
      <c r="L234" s="72">
        <f>L190+L233</f>
        <v>0</v>
      </c>
      <c r="M234" s="71">
        <f>M233</f>
        <v>0</v>
      </c>
      <c r="N234" s="71">
        <f>N233</f>
        <v>0</v>
      </c>
      <c r="O234" s="100">
        <f>B234+C234+D234+E234+F234+G234+H234+I234+K234+L234+M234+N234+J234</f>
        <v>133.6</v>
      </c>
      <c r="P234" s="73">
        <f>P233</f>
        <v>0</v>
      </c>
      <c r="Q234" s="73">
        <f>Q233</f>
        <v>0</v>
      </c>
      <c r="R234" s="73">
        <f>R233</f>
        <v>0</v>
      </c>
      <c r="S234" s="73">
        <f>S233</f>
        <v>0</v>
      </c>
      <c r="T234" s="74">
        <f>Q234+R234+S234</f>
        <v>0</v>
      </c>
      <c r="U234" s="100">
        <f>U233</f>
        <v>0</v>
      </c>
      <c r="V234" s="156">
        <f>V233+V190</f>
        <v>311152</v>
      </c>
      <c r="W234" s="69">
        <f>O234+T234+U234+V234+P234</f>
        <v>311285.6</v>
      </c>
    </row>
    <row r="237" spans="7:20" ht="15.75">
      <c r="G237" s="3" t="s">
        <v>137</v>
      </c>
      <c r="H237" s="1"/>
      <c r="I237" s="2"/>
      <c r="J237" s="3"/>
      <c r="R237" s="3" t="s">
        <v>136</v>
      </c>
      <c r="S237" s="2"/>
      <c r="T237" s="2"/>
    </row>
    <row r="240" spans="1:23" ht="12.75">
      <c r="A240" s="379"/>
      <c r="B240" s="379"/>
      <c r="C240" s="379"/>
      <c r="D240" s="379"/>
      <c r="E240" s="379"/>
      <c r="F240" s="379"/>
      <c r="G240" s="379"/>
      <c r="H240" s="379"/>
      <c r="I240" s="379"/>
      <c r="J240" s="379"/>
      <c r="K240" s="379"/>
      <c r="L240" s="379"/>
      <c r="M240" s="379"/>
      <c r="N240" s="379"/>
      <c r="O240" s="379"/>
      <c r="P240" s="379"/>
      <c r="Q240" s="379"/>
      <c r="R240" s="379"/>
      <c r="S240" s="379"/>
      <c r="T240" s="379"/>
      <c r="U240" s="379"/>
      <c r="V240" s="379"/>
      <c r="W240" s="379"/>
    </row>
    <row r="272" spans="1:23" ht="12.75">
      <c r="A272" s="379" t="s">
        <v>87</v>
      </c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  <c r="M272" s="379"/>
      <c r="N272" s="379"/>
      <c r="O272" s="379"/>
      <c r="P272" s="379"/>
      <c r="Q272" s="379"/>
      <c r="R272" s="379"/>
      <c r="S272" s="379"/>
      <c r="T272" s="379"/>
      <c r="U272" s="379"/>
      <c r="V272" s="379"/>
      <c r="W272" s="379"/>
    </row>
    <row r="273" spans="1:23" ht="15">
      <c r="A273" s="33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12.75">
      <c r="A274" s="379" t="s">
        <v>242</v>
      </c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  <c r="M274" s="379"/>
      <c r="N274" s="379"/>
      <c r="O274" s="379"/>
      <c r="P274" s="379"/>
      <c r="Q274" s="379"/>
      <c r="R274" s="379"/>
      <c r="S274" s="379"/>
      <c r="T274" s="379"/>
      <c r="U274" s="379"/>
      <c r="V274" s="379"/>
      <c r="W274" s="379"/>
    </row>
    <row r="275" spans="1:23" ht="15" thickBot="1">
      <c r="A275" s="34"/>
      <c r="O275" s="35"/>
      <c r="P275" s="6"/>
      <c r="T275" s="35"/>
      <c r="W275" s="35"/>
    </row>
    <row r="276" spans="1:23" ht="15" thickBot="1">
      <c r="A276" s="36"/>
      <c r="B276" s="37" t="s">
        <v>100</v>
      </c>
      <c r="C276" s="37" t="s">
        <v>101</v>
      </c>
      <c r="D276" s="38" t="s">
        <v>102</v>
      </c>
      <c r="E276" s="38" t="s">
        <v>103</v>
      </c>
      <c r="F276" s="39" t="s">
        <v>104</v>
      </c>
      <c r="G276" s="31" t="s">
        <v>105</v>
      </c>
      <c r="H276" s="38" t="s">
        <v>106</v>
      </c>
      <c r="I276" s="38" t="s">
        <v>107</v>
      </c>
      <c r="J276" s="38" t="s">
        <v>108</v>
      </c>
      <c r="K276" s="38" t="s">
        <v>109</v>
      </c>
      <c r="L276" s="38" t="s">
        <v>110</v>
      </c>
      <c r="M276" s="38" t="s">
        <v>111</v>
      </c>
      <c r="N276" s="40" t="s">
        <v>112</v>
      </c>
      <c r="O276" s="41"/>
      <c r="P276" s="101" t="s">
        <v>157</v>
      </c>
      <c r="Q276" s="388" t="s">
        <v>113</v>
      </c>
      <c r="R276" s="389"/>
      <c r="S276" s="390"/>
      <c r="T276" s="42"/>
      <c r="U276" s="37" t="s">
        <v>216</v>
      </c>
      <c r="V276" s="39" t="s">
        <v>115</v>
      </c>
      <c r="W276" s="43"/>
    </row>
    <row r="277" spans="1:23" ht="77.25" thickBot="1">
      <c r="A277" s="44" t="s">
        <v>233</v>
      </c>
      <c r="B277" s="44" t="s">
        <v>116</v>
      </c>
      <c r="C277" s="44" t="s">
        <v>117</v>
      </c>
      <c r="D277" s="45" t="s">
        <v>118</v>
      </c>
      <c r="E277" s="46" t="s">
        <v>119</v>
      </c>
      <c r="F277" s="45"/>
      <c r="G277" s="46" t="s">
        <v>120</v>
      </c>
      <c r="H277" s="47" t="s">
        <v>121</v>
      </c>
      <c r="I277" s="47" t="s">
        <v>122</v>
      </c>
      <c r="J277" s="47" t="s">
        <v>123</v>
      </c>
      <c r="K277" s="47" t="s">
        <v>124</v>
      </c>
      <c r="L277" s="47" t="s">
        <v>125</v>
      </c>
      <c r="M277" s="47"/>
      <c r="N277" s="47" t="s">
        <v>126</v>
      </c>
      <c r="O277" s="99" t="s">
        <v>127</v>
      </c>
      <c r="P277" s="45" t="s">
        <v>156</v>
      </c>
      <c r="Q277" s="48" t="s">
        <v>128</v>
      </c>
      <c r="R277" s="49" t="s">
        <v>129</v>
      </c>
      <c r="S277" s="50" t="s">
        <v>130</v>
      </c>
      <c r="T277" s="51" t="s">
        <v>127</v>
      </c>
      <c r="U277" s="44" t="s">
        <v>219</v>
      </c>
      <c r="V277" s="45" t="s">
        <v>132</v>
      </c>
      <c r="W277" s="52" t="s">
        <v>133</v>
      </c>
    </row>
    <row r="278" spans="1:23" ht="15.75" thickBot="1">
      <c r="A278" s="53"/>
      <c r="B278" s="54"/>
      <c r="C278" s="55"/>
      <c r="D278" s="56"/>
      <c r="E278" s="57"/>
      <c r="F278" s="56"/>
      <c r="G278" s="58"/>
      <c r="H278" s="57"/>
      <c r="I278" s="56"/>
      <c r="J278" s="57"/>
      <c r="K278" s="56"/>
      <c r="L278" s="57"/>
      <c r="M278" s="56"/>
      <c r="N278" s="57"/>
      <c r="O278" s="55"/>
      <c r="P278" s="56"/>
      <c r="Q278" s="56"/>
      <c r="R278" s="59"/>
      <c r="S278" s="56"/>
      <c r="T278" s="60"/>
      <c r="U278" s="55"/>
      <c r="V278" s="56"/>
      <c r="W278" s="61"/>
    </row>
    <row r="279" spans="1:23" ht="21.75" customHeight="1">
      <c r="A279" s="62" t="s">
        <v>202</v>
      </c>
      <c r="B279" s="63"/>
      <c r="C279" s="159"/>
      <c r="D279" s="64"/>
      <c r="E279" s="157"/>
      <c r="F279" s="64"/>
      <c r="G279" s="66"/>
      <c r="H279" s="65"/>
      <c r="I279" s="155">
        <v>0</v>
      </c>
      <c r="J279" s="157">
        <v>52.8</v>
      </c>
      <c r="K279" s="64"/>
      <c r="L279" s="157"/>
      <c r="M279" s="64"/>
      <c r="N279" s="65"/>
      <c r="O279" s="102">
        <f>B279+C279+D279+E279+F279+G279+H279+I279+J279+K279+L279+M279+N279</f>
        <v>52.8</v>
      </c>
      <c r="P279" s="67"/>
      <c r="Q279" s="64"/>
      <c r="R279" s="65"/>
      <c r="S279" s="64"/>
      <c r="T279" s="68">
        <f>Q279+R279+S279</f>
        <v>0</v>
      </c>
      <c r="U279" s="63"/>
      <c r="V279" s="155">
        <v>49428</v>
      </c>
      <c r="W279" s="69">
        <f>O279+T279+U279+V279+P279</f>
        <v>49480.8</v>
      </c>
    </row>
    <row r="280" spans="1:23" ht="24.75" customHeight="1" thickBot="1">
      <c r="A280" s="70" t="s">
        <v>135</v>
      </c>
      <c r="B280" s="71">
        <f>B279</f>
        <v>0</v>
      </c>
      <c r="C280" s="72">
        <f>C234+C279</f>
        <v>0</v>
      </c>
      <c r="D280" s="71">
        <f>D279</f>
        <v>0</v>
      </c>
      <c r="E280" s="72">
        <f>E234+E279</f>
        <v>0</v>
      </c>
      <c r="F280" s="71">
        <f>F279</f>
        <v>0</v>
      </c>
      <c r="G280" s="71">
        <f>G279</f>
        <v>0</v>
      </c>
      <c r="H280" s="71">
        <f>H279</f>
        <v>0</v>
      </c>
      <c r="I280" s="72">
        <f>I279+I234</f>
        <v>0</v>
      </c>
      <c r="J280" s="72">
        <f>J279+J234</f>
        <v>186.39999999999998</v>
      </c>
      <c r="K280" s="71">
        <f>K279</f>
        <v>0</v>
      </c>
      <c r="L280" s="72">
        <f>L234+L279</f>
        <v>0</v>
      </c>
      <c r="M280" s="71">
        <f>M279</f>
        <v>0</v>
      </c>
      <c r="N280" s="71">
        <f>N279</f>
        <v>0</v>
      </c>
      <c r="O280" s="100">
        <f>B280+C280+D280+E280+F280+G280+H280+I280+K280+L280+M280+N280+J280</f>
        <v>186.39999999999998</v>
      </c>
      <c r="P280" s="73">
        <f>P279</f>
        <v>0</v>
      </c>
      <c r="Q280" s="73">
        <f>Q279</f>
        <v>0</v>
      </c>
      <c r="R280" s="73">
        <f>R279</f>
        <v>0</v>
      </c>
      <c r="S280" s="73">
        <f>S279</f>
        <v>0</v>
      </c>
      <c r="T280" s="74">
        <f>Q280+R280+S280</f>
        <v>0</v>
      </c>
      <c r="U280" s="100">
        <f>U279+U234</f>
        <v>0</v>
      </c>
      <c r="V280" s="156">
        <f>V279+V234</f>
        <v>360580</v>
      </c>
      <c r="W280" s="69">
        <f>O280+T280+U280+V280+P280</f>
        <v>360766.4</v>
      </c>
    </row>
    <row r="283" spans="7:20" ht="15.75">
      <c r="G283" s="3" t="s">
        <v>137</v>
      </c>
      <c r="H283" s="1"/>
      <c r="I283" s="2"/>
      <c r="J283" s="3"/>
      <c r="R283" s="3" t="s">
        <v>136</v>
      </c>
      <c r="S283" s="2"/>
      <c r="T283" s="2"/>
    </row>
    <row r="318" spans="1:23" ht="12.75">
      <c r="A318" s="379" t="s">
        <v>87</v>
      </c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  <c r="L318" s="379"/>
      <c r="M318" s="379"/>
      <c r="N318" s="379"/>
      <c r="O318" s="379"/>
      <c r="P318" s="379"/>
      <c r="Q318" s="379"/>
      <c r="R318" s="379"/>
      <c r="S318" s="379"/>
      <c r="T318" s="379"/>
      <c r="U318" s="379"/>
      <c r="V318" s="379"/>
      <c r="W318" s="379"/>
    </row>
    <row r="319" spans="1:23" ht="15">
      <c r="A319" s="33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2.75">
      <c r="A320" s="379" t="s">
        <v>244</v>
      </c>
      <c r="B320" s="379"/>
      <c r="C320" s="379"/>
      <c r="D320" s="379"/>
      <c r="E320" s="379"/>
      <c r="F320" s="379"/>
      <c r="G320" s="379"/>
      <c r="H320" s="379"/>
      <c r="I320" s="379"/>
      <c r="J320" s="379"/>
      <c r="K320" s="379"/>
      <c r="L320" s="379"/>
      <c r="M320" s="379"/>
      <c r="N320" s="379"/>
      <c r="O320" s="379"/>
      <c r="P320" s="379"/>
      <c r="Q320" s="379"/>
      <c r="R320" s="379"/>
      <c r="S320" s="379"/>
      <c r="T320" s="379"/>
      <c r="U320" s="379"/>
      <c r="V320" s="379"/>
      <c r="W320" s="379"/>
    </row>
    <row r="321" spans="1:23" ht="15" thickBot="1">
      <c r="A321" s="34"/>
      <c r="O321" s="35"/>
      <c r="P321" s="6"/>
      <c r="T321" s="35"/>
      <c r="W321" s="35"/>
    </row>
    <row r="322" spans="1:23" ht="15" thickBot="1">
      <c r="A322" s="36"/>
      <c r="B322" s="37" t="s">
        <v>100</v>
      </c>
      <c r="C322" s="37" t="s">
        <v>101</v>
      </c>
      <c r="D322" s="38" t="s">
        <v>102</v>
      </c>
      <c r="E322" s="38" t="s">
        <v>103</v>
      </c>
      <c r="F322" s="39" t="s">
        <v>104</v>
      </c>
      <c r="G322" s="31" t="s">
        <v>105</v>
      </c>
      <c r="H322" s="38" t="s">
        <v>106</v>
      </c>
      <c r="I322" s="38" t="s">
        <v>107</v>
      </c>
      <c r="J322" s="38" t="s">
        <v>108</v>
      </c>
      <c r="K322" s="38" t="s">
        <v>109</v>
      </c>
      <c r="L322" s="38" t="s">
        <v>110</v>
      </c>
      <c r="M322" s="38" t="s">
        <v>111</v>
      </c>
      <c r="N322" s="40" t="s">
        <v>112</v>
      </c>
      <c r="O322" s="41"/>
      <c r="P322" s="101" t="s">
        <v>157</v>
      </c>
      <c r="Q322" s="388" t="s">
        <v>113</v>
      </c>
      <c r="R322" s="389"/>
      <c r="S322" s="390"/>
      <c r="T322" s="42"/>
      <c r="U322" s="37" t="s">
        <v>216</v>
      </c>
      <c r="V322" s="39" t="s">
        <v>115</v>
      </c>
      <c r="W322" s="43"/>
    </row>
    <row r="323" spans="1:23" ht="77.25" thickBot="1">
      <c r="A323" s="44" t="s">
        <v>233</v>
      </c>
      <c r="B323" s="44" t="s">
        <v>116</v>
      </c>
      <c r="C323" s="44" t="s">
        <v>117</v>
      </c>
      <c r="D323" s="45" t="s">
        <v>118</v>
      </c>
      <c r="E323" s="46" t="s">
        <v>119</v>
      </c>
      <c r="F323" s="45"/>
      <c r="G323" s="46" t="s">
        <v>120</v>
      </c>
      <c r="H323" s="47" t="s">
        <v>121</v>
      </c>
      <c r="I323" s="47" t="s">
        <v>122</v>
      </c>
      <c r="J323" s="47" t="s">
        <v>123</v>
      </c>
      <c r="K323" s="47" t="s">
        <v>124</v>
      </c>
      <c r="L323" s="47" t="s">
        <v>125</v>
      </c>
      <c r="M323" s="47"/>
      <c r="N323" s="47" t="s">
        <v>126</v>
      </c>
      <c r="O323" s="99" t="s">
        <v>127</v>
      </c>
      <c r="P323" s="45" t="s">
        <v>156</v>
      </c>
      <c r="Q323" s="48" t="s">
        <v>128</v>
      </c>
      <c r="R323" s="49" t="s">
        <v>129</v>
      </c>
      <c r="S323" s="50" t="s">
        <v>130</v>
      </c>
      <c r="T323" s="51" t="s">
        <v>127</v>
      </c>
      <c r="U323" s="44" t="s">
        <v>219</v>
      </c>
      <c r="V323" s="45" t="s">
        <v>132</v>
      </c>
      <c r="W323" s="52" t="s">
        <v>133</v>
      </c>
    </row>
    <row r="324" spans="1:23" ht="15.75" thickBot="1">
      <c r="A324" s="53"/>
      <c r="B324" s="54"/>
      <c r="C324" s="55"/>
      <c r="D324" s="56"/>
      <c r="E324" s="57"/>
      <c r="F324" s="56"/>
      <c r="G324" s="58"/>
      <c r="H324" s="57"/>
      <c r="I324" s="56"/>
      <c r="J324" s="57"/>
      <c r="K324" s="56"/>
      <c r="L324" s="57"/>
      <c r="M324" s="56"/>
      <c r="N324" s="57"/>
      <c r="O324" s="55"/>
      <c r="P324" s="56"/>
      <c r="Q324" s="56"/>
      <c r="R324" s="59"/>
      <c r="S324" s="56"/>
      <c r="T324" s="60"/>
      <c r="U324" s="55"/>
      <c r="V324" s="56"/>
      <c r="W324" s="61"/>
    </row>
    <row r="325" spans="1:23" ht="14.25">
      <c r="A325" s="62" t="s">
        <v>203</v>
      </c>
      <c r="B325" s="63"/>
      <c r="C325" s="159"/>
      <c r="D325" s="64"/>
      <c r="E325" s="157"/>
      <c r="F325" s="64"/>
      <c r="G325" s="66"/>
      <c r="H325" s="65"/>
      <c r="I325" s="155"/>
      <c r="J325" s="65"/>
      <c r="K325" s="64"/>
      <c r="L325" s="157"/>
      <c r="M325" s="64"/>
      <c r="N325" s="65"/>
      <c r="O325" s="102">
        <f>B325+C325+D325+E325+F325+G325+H325+I325+J325+K325+L325+M325+N325</f>
        <v>0</v>
      </c>
      <c r="P325" s="67"/>
      <c r="Q325" s="64"/>
      <c r="R325" s="65"/>
      <c r="S325" s="64"/>
      <c r="T325" s="68">
        <f>Q325+R325+S325</f>
        <v>0</v>
      </c>
      <c r="U325" s="63"/>
      <c r="V325" s="155">
        <v>34949</v>
      </c>
      <c r="W325" s="69">
        <f>O325+T325+U325+V325+P325</f>
        <v>34949</v>
      </c>
    </row>
    <row r="326" spans="1:23" ht="15.75" thickBot="1">
      <c r="A326" s="70" t="s">
        <v>135</v>
      </c>
      <c r="B326" s="71">
        <f>B325</f>
        <v>0</v>
      </c>
      <c r="C326" s="72">
        <f>C280+C325</f>
        <v>0</v>
      </c>
      <c r="D326" s="71">
        <f>D325</f>
        <v>0</v>
      </c>
      <c r="E326" s="72">
        <f>E280+E325</f>
        <v>0</v>
      </c>
      <c r="F326" s="71">
        <f>F325</f>
        <v>0</v>
      </c>
      <c r="G326" s="71">
        <f>G325</f>
        <v>0</v>
      </c>
      <c r="H326" s="71">
        <f>H325</f>
        <v>0</v>
      </c>
      <c r="I326" s="72">
        <f>I325+I280</f>
        <v>0</v>
      </c>
      <c r="J326" s="72">
        <f>J325+J280</f>
        <v>186.39999999999998</v>
      </c>
      <c r="K326" s="71">
        <f>K325</f>
        <v>0</v>
      </c>
      <c r="L326" s="72">
        <f>L325+L280</f>
        <v>0</v>
      </c>
      <c r="M326" s="71">
        <f>M325</f>
        <v>0</v>
      </c>
      <c r="N326" s="71">
        <f>N325</f>
        <v>0</v>
      </c>
      <c r="O326" s="100">
        <f>B326+C326+D326+E326+F326+G326+H326+I326+J326+K326+L326+M326+N326</f>
        <v>186.39999999999998</v>
      </c>
      <c r="P326" s="73">
        <f>P325</f>
        <v>0</v>
      </c>
      <c r="Q326" s="73">
        <f>Q325</f>
        <v>0</v>
      </c>
      <c r="R326" s="73">
        <f>R325</f>
        <v>0</v>
      </c>
      <c r="S326" s="73">
        <f>S325</f>
        <v>0</v>
      </c>
      <c r="T326" s="74">
        <f>Q326+R326+S326</f>
        <v>0</v>
      </c>
      <c r="U326" s="100">
        <f>U325+U280</f>
        <v>0</v>
      </c>
      <c r="V326" s="156">
        <f>V325+V280</f>
        <v>395529</v>
      </c>
      <c r="W326" s="69">
        <f>O326+T326+U326+V326+P326</f>
        <v>395715.4</v>
      </c>
    </row>
    <row r="329" spans="7:20" ht="15.75">
      <c r="G329" s="3" t="s">
        <v>137</v>
      </c>
      <c r="H329" s="1"/>
      <c r="I329" s="2"/>
      <c r="J329" s="3"/>
      <c r="R329" s="3" t="s">
        <v>136</v>
      </c>
      <c r="S329" s="2"/>
      <c r="T329" s="2"/>
    </row>
    <row r="361" spans="1:23" ht="12.75">
      <c r="A361" s="379" t="s">
        <v>87</v>
      </c>
      <c r="B361" s="379"/>
      <c r="C361" s="379"/>
      <c r="D361" s="379"/>
      <c r="E361" s="379"/>
      <c r="F361" s="379"/>
      <c r="G361" s="379"/>
      <c r="H361" s="379"/>
      <c r="I361" s="379"/>
      <c r="J361" s="379"/>
      <c r="K361" s="379"/>
      <c r="L361" s="379"/>
      <c r="M361" s="379"/>
      <c r="N361" s="379"/>
      <c r="O361" s="379"/>
      <c r="P361" s="379"/>
      <c r="Q361" s="379"/>
      <c r="R361" s="379"/>
      <c r="S361" s="379"/>
      <c r="T361" s="379"/>
      <c r="U361" s="379"/>
      <c r="V361" s="379"/>
      <c r="W361" s="379"/>
    </row>
    <row r="362" spans="1:23" ht="15">
      <c r="A362" s="33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2.75">
      <c r="A363" s="379" t="s">
        <v>245</v>
      </c>
      <c r="B363" s="379"/>
      <c r="C363" s="379"/>
      <c r="D363" s="379"/>
      <c r="E363" s="379"/>
      <c r="F363" s="379"/>
      <c r="G363" s="379"/>
      <c r="H363" s="379"/>
      <c r="I363" s="379"/>
      <c r="J363" s="379"/>
      <c r="K363" s="379"/>
      <c r="L363" s="379"/>
      <c r="M363" s="379"/>
      <c r="N363" s="379"/>
      <c r="O363" s="379"/>
      <c r="P363" s="379"/>
      <c r="Q363" s="379"/>
      <c r="R363" s="379"/>
      <c r="S363" s="379"/>
      <c r="T363" s="379"/>
      <c r="U363" s="379"/>
      <c r="V363" s="379"/>
      <c r="W363" s="379"/>
    </row>
    <row r="364" spans="1:23" ht="15" thickBot="1">
      <c r="A364" s="34"/>
      <c r="O364" s="35"/>
      <c r="P364" s="6"/>
      <c r="T364" s="35"/>
      <c r="W364" s="35"/>
    </row>
    <row r="365" spans="1:23" ht="15" thickBot="1">
      <c r="A365" s="36"/>
      <c r="B365" s="37" t="s">
        <v>100</v>
      </c>
      <c r="C365" s="37" t="s">
        <v>101</v>
      </c>
      <c r="D365" s="38" t="s">
        <v>102</v>
      </c>
      <c r="E365" s="38" t="s">
        <v>103</v>
      </c>
      <c r="F365" s="39" t="s">
        <v>104</v>
      </c>
      <c r="G365" s="31" t="s">
        <v>105</v>
      </c>
      <c r="H365" s="38" t="s">
        <v>106</v>
      </c>
      <c r="I365" s="38" t="s">
        <v>107</v>
      </c>
      <c r="J365" s="38" t="s">
        <v>108</v>
      </c>
      <c r="K365" s="38" t="s">
        <v>109</v>
      </c>
      <c r="L365" s="38" t="s">
        <v>110</v>
      </c>
      <c r="M365" s="38" t="s">
        <v>111</v>
      </c>
      <c r="N365" s="40" t="s">
        <v>112</v>
      </c>
      <c r="O365" s="41"/>
      <c r="P365" s="101" t="s">
        <v>157</v>
      </c>
      <c r="Q365" s="388" t="s">
        <v>113</v>
      </c>
      <c r="R365" s="389"/>
      <c r="S365" s="390"/>
      <c r="T365" s="42"/>
      <c r="U365" s="37" t="s">
        <v>216</v>
      </c>
      <c r="V365" s="39" t="s">
        <v>115</v>
      </c>
      <c r="W365" s="43"/>
    </row>
    <row r="366" spans="1:23" ht="77.25" thickBot="1">
      <c r="A366" s="44" t="s">
        <v>233</v>
      </c>
      <c r="B366" s="44" t="s">
        <v>116</v>
      </c>
      <c r="C366" s="44" t="s">
        <v>117</v>
      </c>
      <c r="D366" s="45" t="s">
        <v>118</v>
      </c>
      <c r="E366" s="46" t="s">
        <v>119</v>
      </c>
      <c r="F366" s="45"/>
      <c r="G366" s="46" t="s">
        <v>120</v>
      </c>
      <c r="H366" s="47" t="s">
        <v>121</v>
      </c>
      <c r="I366" s="47" t="s">
        <v>122</v>
      </c>
      <c r="J366" s="47" t="s">
        <v>123</v>
      </c>
      <c r="K366" s="47" t="s">
        <v>124</v>
      </c>
      <c r="L366" s="47" t="s">
        <v>125</v>
      </c>
      <c r="M366" s="47"/>
      <c r="N366" s="47" t="s">
        <v>126</v>
      </c>
      <c r="O366" s="99" t="s">
        <v>127</v>
      </c>
      <c r="P366" s="45" t="s">
        <v>156</v>
      </c>
      <c r="Q366" s="48" t="s">
        <v>128</v>
      </c>
      <c r="R366" s="49" t="s">
        <v>129</v>
      </c>
      <c r="S366" s="50" t="s">
        <v>130</v>
      </c>
      <c r="T366" s="51" t="s">
        <v>127</v>
      </c>
      <c r="U366" s="44" t="s">
        <v>219</v>
      </c>
      <c r="V366" s="45" t="s">
        <v>132</v>
      </c>
      <c r="W366" s="52" t="s">
        <v>133</v>
      </c>
    </row>
    <row r="367" spans="1:23" ht="15.75" thickBot="1">
      <c r="A367" s="53"/>
      <c r="B367" s="54"/>
      <c r="C367" s="55"/>
      <c r="D367" s="56"/>
      <c r="E367" s="57"/>
      <c r="F367" s="56"/>
      <c r="G367" s="58"/>
      <c r="H367" s="57"/>
      <c r="I367" s="56"/>
      <c r="J367" s="57"/>
      <c r="K367" s="56"/>
      <c r="L367" s="57"/>
      <c r="M367" s="56"/>
      <c r="N367" s="57"/>
      <c r="O367" s="55"/>
      <c r="P367" s="56"/>
      <c r="Q367" s="56"/>
      <c r="R367" s="59"/>
      <c r="S367" s="56"/>
      <c r="T367" s="60"/>
      <c r="U367" s="55"/>
      <c r="V367" s="56"/>
      <c r="W367" s="61"/>
    </row>
    <row r="368" spans="1:23" ht="14.25">
      <c r="A368" s="62" t="s">
        <v>204</v>
      </c>
      <c r="B368" s="63"/>
      <c r="C368" s="159"/>
      <c r="D368" s="64"/>
      <c r="E368" s="157"/>
      <c r="F368" s="64"/>
      <c r="G368" s="66"/>
      <c r="H368" s="65"/>
      <c r="I368" s="155">
        <v>0</v>
      </c>
      <c r="J368" s="65"/>
      <c r="K368" s="64"/>
      <c r="L368" s="157"/>
      <c r="M368" s="64"/>
      <c r="N368" s="65"/>
      <c r="O368" s="102">
        <f>B368+C368+D368+E368+F368+G368+H368+I368+J368+K368+L368+M368+N368</f>
        <v>0</v>
      </c>
      <c r="P368" s="67"/>
      <c r="Q368" s="64">
        <v>0</v>
      </c>
      <c r="R368" s="65"/>
      <c r="S368" s="64"/>
      <c r="T368" s="68">
        <f>Q368+R368+S368</f>
        <v>0</v>
      </c>
      <c r="U368" s="63"/>
      <c r="V368" s="155">
        <v>35951</v>
      </c>
      <c r="W368" s="69">
        <f>O368+T368+U368+V368+P368</f>
        <v>35951</v>
      </c>
    </row>
    <row r="369" spans="1:23" ht="15.75" thickBot="1">
      <c r="A369" s="70" t="s">
        <v>135</v>
      </c>
      <c r="B369" s="71">
        <f>B368</f>
        <v>0</v>
      </c>
      <c r="C369" s="72">
        <f>C326+C368</f>
        <v>0</v>
      </c>
      <c r="D369" s="71">
        <f>D368</f>
        <v>0</v>
      </c>
      <c r="E369" s="72">
        <f>E326+E368</f>
        <v>0</v>
      </c>
      <c r="F369" s="71">
        <f>F368</f>
        <v>0</v>
      </c>
      <c r="G369" s="71">
        <f>G368</f>
        <v>0</v>
      </c>
      <c r="H369" s="71">
        <f>H368</f>
        <v>0</v>
      </c>
      <c r="I369" s="72">
        <f>I326+I306</f>
        <v>0</v>
      </c>
      <c r="J369" s="72">
        <f>J368+J326</f>
        <v>186.39999999999998</v>
      </c>
      <c r="K369" s="71">
        <f>K368</f>
        <v>0</v>
      </c>
      <c r="L369" s="72">
        <f>L326+L368</f>
        <v>0</v>
      </c>
      <c r="M369" s="71">
        <f>M368</f>
        <v>0</v>
      </c>
      <c r="N369" s="71">
        <f>N368+N326</f>
        <v>0</v>
      </c>
      <c r="O369" s="100">
        <f>B369+C369+D369+E369+F369+G369+H369+I369+J369+K369+L369+M369+N369</f>
        <v>186.39999999999998</v>
      </c>
      <c r="P369" s="73">
        <f>P368</f>
        <v>0</v>
      </c>
      <c r="Q369" s="73">
        <f>Q368+Q326</f>
        <v>0</v>
      </c>
      <c r="R369" s="73">
        <f>R368</f>
        <v>0</v>
      </c>
      <c r="S369" s="73">
        <f>S368</f>
        <v>0</v>
      </c>
      <c r="T369" s="74">
        <f>Q369+R369+S369</f>
        <v>0</v>
      </c>
      <c r="U369" s="100">
        <f>U326+U368</f>
        <v>0</v>
      </c>
      <c r="V369" s="156">
        <f>V368+V326</f>
        <v>431480</v>
      </c>
      <c r="W369" s="69">
        <f>O369+T369+U369+V369+P369</f>
        <v>431666.4</v>
      </c>
    </row>
    <row r="372" spans="7:20" ht="15.75">
      <c r="G372" s="3" t="s">
        <v>137</v>
      </c>
      <c r="H372" s="1"/>
      <c r="I372" s="2"/>
      <c r="J372" s="3"/>
      <c r="R372" s="3" t="s">
        <v>136</v>
      </c>
      <c r="S372" s="2"/>
      <c r="T372" s="2"/>
    </row>
    <row r="408" spans="1:23" ht="12.75">
      <c r="A408" s="379" t="s">
        <v>87</v>
      </c>
      <c r="B408" s="379"/>
      <c r="C408" s="379"/>
      <c r="D408" s="379"/>
      <c r="E408" s="379"/>
      <c r="F408" s="379"/>
      <c r="G408" s="379"/>
      <c r="H408" s="379"/>
      <c r="I408" s="379"/>
      <c r="J408" s="379"/>
      <c r="K408" s="379"/>
      <c r="L408" s="379"/>
      <c r="M408" s="379"/>
      <c r="N408" s="379"/>
      <c r="O408" s="379"/>
      <c r="P408" s="379"/>
      <c r="Q408" s="379"/>
      <c r="R408" s="379"/>
      <c r="S408" s="379"/>
      <c r="T408" s="379"/>
      <c r="U408" s="379"/>
      <c r="V408" s="379"/>
      <c r="W408" s="379"/>
    </row>
    <row r="409" spans="1:23" ht="15">
      <c r="A409" s="33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2.75">
      <c r="A410" s="379" t="s">
        <v>249</v>
      </c>
      <c r="B410" s="379"/>
      <c r="C410" s="379"/>
      <c r="D410" s="379"/>
      <c r="E410" s="379"/>
      <c r="F410" s="379"/>
      <c r="G410" s="379"/>
      <c r="H410" s="379"/>
      <c r="I410" s="379"/>
      <c r="J410" s="379"/>
      <c r="K410" s="379"/>
      <c r="L410" s="379"/>
      <c r="M410" s="379"/>
      <c r="N410" s="379"/>
      <c r="O410" s="379"/>
      <c r="P410" s="379"/>
      <c r="Q410" s="379"/>
      <c r="R410" s="379"/>
      <c r="S410" s="379"/>
      <c r="T410" s="379"/>
      <c r="U410" s="379"/>
      <c r="V410" s="379"/>
      <c r="W410" s="379"/>
    </row>
    <row r="411" spans="1:23" ht="15" thickBot="1">
      <c r="A411" s="34"/>
      <c r="O411" s="35"/>
      <c r="P411" s="6"/>
      <c r="T411" s="35"/>
      <c r="W411" s="35"/>
    </row>
    <row r="412" spans="1:23" ht="15" thickBot="1">
      <c r="A412" s="36"/>
      <c r="B412" s="37" t="s">
        <v>100</v>
      </c>
      <c r="C412" s="37" t="s">
        <v>101</v>
      </c>
      <c r="D412" s="38" t="s">
        <v>102</v>
      </c>
      <c r="E412" s="38" t="s">
        <v>103</v>
      </c>
      <c r="F412" s="39" t="s">
        <v>104</v>
      </c>
      <c r="G412" s="31" t="s">
        <v>105</v>
      </c>
      <c r="H412" s="38" t="s">
        <v>106</v>
      </c>
      <c r="I412" s="38" t="s">
        <v>107</v>
      </c>
      <c r="J412" s="38" t="s">
        <v>108</v>
      </c>
      <c r="K412" s="38" t="s">
        <v>109</v>
      </c>
      <c r="L412" s="38" t="s">
        <v>110</v>
      </c>
      <c r="M412" s="38" t="s">
        <v>111</v>
      </c>
      <c r="N412" s="40" t="s">
        <v>112</v>
      </c>
      <c r="O412" s="41"/>
      <c r="P412" s="101" t="s">
        <v>157</v>
      </c>
      <c r="Q412" s="388" t="s">
        <v>113</v>
      </c>
      <c r="R412" s="389"/>
      <c r="S412" s="390"/>
      <c r="T412" s="42"/>
      <c r="U412" s="37" t="s">
        <v>216</v>
      </c>
      <c r="V412" s="39" t="s">
        <v>115</v>
      </c>
      <c r="W412" s="43"/>
    </row>
    <row r="413" spans="1:23" ht="77.25" thickBot="1">
      <c r="A413" s="44" t="s">
        <v>233</v>
      </c>
      <c r="B413" s="44" t="s">
        <v>116</v>
      </c>
      <c r="C413" s="44" t="s">
        <v>117</v>
      </c>
      <c r="D413" s="45" t="s">
        <v>118</v>
      </c>
      <c r="E413" s="46" t="s">
        <v>119</v>
      </c>
      <c r="F413" s="45"/>
      <c r="G413" s="46" t="s">
        <v>120</v>
      </c>
      <c r="H413" s="47" t="s">
        <v>121</v>
      </c>
      <c r="I413" s="47" t="s">
        <v>122</v>
      </c>
      <c r="J413" s="47" t="s">
        <v>123</v>
      </c>
      <c r="K413" s="47" t="s">
        <v>124</v>
      </c>
      <c r="L413" s="47" t="s">
        <v>125</v>
      </c>
      <c r="M413" s="47"/>
      <c r="N413" s="47" t="s">
        <v>126</v>
      </c>
      <c r="O413" s="99" t="s">
        <v>127</v>
      </c>
      <c r="P413" s="45" t="s">
        <v>156</v>
      </c>
      <c r="Q413" s="48" t="s">
        <v>128</v>
      </c>
      <c r="R413" s="49" t="s">
        <v>129</v>
      </c>
      <c r="S413" s="50" t="s">
        <v>130</v>
      </c>
      <c r="T413" s="51" t="s">
        <v>127</v>
      </c>
      <c r="U413" s="44" t="s">
        <v>219</v>
      </c>
      <c r="V413" s="45" t="s">
        <v>132</v>
      </c>
      <c r="W413" s="52" t="s">
        <v>133</v>
      </c>
    </row>
    <row r="414" spans="1:23" ht="15.75" thickBot="1">
      <c r="A414" s="53"/>
      <c r="B414" s="54"/>
      <c r="C414" s="55"/>
      <c r="D414" s="56"/>
      <c r="E414" s="57"/>
      <c r="F414" s="56"/>
      <c r="G414" s="58"/>
      <c r="H414" s="57"/>
      <c r="I414" s="56"/>
      <c r="J414" s="57"/>
      <c r="K414" s="56"/>
      <c r="L414" s="57"/>
      <c r="M414" s="56"/>
      <c r="N414" s="57"/>
      <c r="O414" s="55"/>
      <c r="P414" s="56"/>
      <c r="Q414" s="56"/>
      <c r="R414" s="59"/>
      <c r="S414" s="56"/>
      <c r="T414" s="60"/>
      <c r="U414" s="55"/>
      <c r="V414" s="56"/>
      <c r="W414" s="61"/>
    </row>
    <row r="415" spans="1:23" ht="14.25">
      <c r="A415" s="62" t="s">
        <v>205</v>
      </c>
      <c r="B415" s="63"/>
      <c r="C415" s="159"/>
      <c r="D415" s="64"/>
      <c r="E415" s="157"/>
      <c r="F415" s="64"/>
      <c r="G415" s="66"/>
      <c r="H415" s="65"/>
      <c r="I415" s="155"/>
      <c r="J415" s="65">
        <v>0</v>
      </c>
      <c r="K415" s="64"/>
      <c r="L415" s="157"/>
      <c r="M415" s="64"/>
      <c r="N415" s="65"/>
      <c r="O415" s="102">
        <f>B415+C415+D415+E415+F415+G415+H415+I415+J415+K415+L415+M415+N415</f>
        <v>0</v>
      </c>
      <c r="P415" s="67"/>
      <c r="Q415" s="64"/>
      <c r="R415" s="65"/>
      <c r="S415" s="64"/>
      <c r="T415" s="68">
        <f>Q415+R415+S415</f>
        <v>0</v>
      </c>
      <c r="U415" s="63"/>
      <c r="V415" s="155">
        <v>42932</v>
      </c>
      <c r="W415" s="69">
        <f>O415+T415+U415+V415+P415</f>
        <v>42932</v>
      </c>
    </row>
    <row r="416" spans="1:23" ht="15.75" thickBot="1">
      <c r="A416" s="70" t="s">
        <v>135</v>
      </c>
      <c r="B416" s="71">
        <f>B415</f>
        <v>0</v>
      </c>
      <c r="C416" s="72">
        <f>C369+C415</f>
        <v>0</v>
      </c>
      <c r="D416" s="71">
        <f>D415</f>
        <v>0</v>
      </c>
      <c r="E416" s="72">
        <f>E369+E415</f>
        <v>0</v>
      </c>
      <c r="F416" s="71">
        <f>F415</f>
        <v>0</v>
      </c>
      <c r="G416" s="71">
        <f>G415</f>
        <v>0</v>
      </c>
      <c r="H416" s="71">
        <f>H415</f>
        <v>0</v>
      </c>
      <c r="I416" s="72">
        <f>I415+I369</f>
        <v>0</v>
      </c>
      <c r="J416" s="72">
        <f>J369+J415</f>
        <v>186.39999999999998</v>
      </c>
      <c r="K416" s="71">
        <f>K415</f>
        <v>0</v>
      </c>
      <c r="L416" s="72">
        <f>L369+L415</f>
        <v>0</v>
      </c>
      <c r="M416" s="71">
        <f>M415</f>
        <v>0</v>
      </c>
      <c r="N416" s="72">
        <f>N415+N369</f>
        <v>0</v>
      </c>
      <c r="O416" s="100">
        <f>B416+C416+D416+E416+F416+G416+H416+I416+J416+K416+L416+M416+N416</f>
        <v>186.39999999999998</v>
      </c>
      <c r="P416" s="73">
        <f>P415</f>
        <v>0</v>
      </c>
      <c r="Q416" s="73">
        <f>Q415+Q369</f>
        <v>0</v>
      </c>
      <c r="R416" s="73">
        <f>R415</f>
        <v>0</v>
      </c>
      <c r="S416" s="73">
        <f>S415</f>
        <v>0</v>
      </c>
      <c r="T416" s="74">
        <f>Q416+R416+S416</f>
        <v>0</v>
      </c>
      <c r="U416" s="100">
        <f>U415+U369</f>
        <v>0</v>
      </c>
      <c r="V416" s="156">
        <f>V415+V369</f>
        <v>474412</v>
      </c>
      <c r="W416" s="69">
        <f>O416+T416+U416+V416+P416</f>
        <v>474598.4</v>
      </c>
    </row>
    <row r="419" spans="7:20" ht="15.75">
      <c r="G419" s="3" t="s">
        <v>137</v>
      </c>
      <c r="H419" s="1"/>
      <c r="I419" s="2"/>
      <c r="J419" s="3"/>
      <c r="R419" s="3" t="s">
        <v>136</v>
      </c>
      <c r="S419" s="2"/>
      <c r="T419" s="2"/>
    </row>
    <row r="452" spans="1:23" ht="12.75">
      <c r="A452" s="379" t="s">
        <v>87</v>
      </c>
      <c r="B452" s="379"/>
      <c r="C452" s="379"/>
      <c r="D452" s="379"/>
      <c r="E452" s="379"/>
      <c r="F452" s="379"/>
      <c r="G452" s="379"/>
      <c r="H452" s="379"/>
      <c r="I452" s="379"/>
      <c r="J452" s="379"/>
      <c r="K452" s="379"/>
      <c r="L452" s="379"/>
      <c r="M452" s="379"/>
      <c r="N452" s="379"/>
      <c r="O452" s="379"/>
      <c r="P452" s="379"/>
      <c r="Q452" s="379"/>
      <c r="R452" s="379"/>
      <c r="S452" s="379"/>
      <c r="T452" s="379"/>
      <c r="U452" s="379"/>
      <c r="V452" s="379"/>
      <c r="W452" s="379"/>
    </row>
    <row r="453" spans="1:23" ht="15">
      <c r="A453" s="33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2.75">
      <c r="A454" s="379" t="s">
        <v>253</v>
      </c>
      <c r="B454" s="379"/>
      <c r="C454" s="379"/>
      <c r="D454" s="379"/>
      <c r="E454" s="379"/>
      <c r="F454" s="379"/>
      <c r="G454" s="379"/>
      <c r="H454" s="379"/>
      <c r="I454" s="379"/>
      <c r="J454" s="379"/>
      <c r="K454" s="379"/>
      <c r="L454" s="379"/>
      <c r="M454" s="379"/>
      <c r="N454" s="379"/>
      <c r="O454" s="379"/>
      <c r="P454" s="379"/>
      <c r="Q454" s="379"/>
      <c r="R454" s="379"/>
      <c r="S454" s="379"/>
      <c r="T454" s="379"/>
      <c r="U454" s="379"/>
      <c r="V454" s="379"/>
      <c r="W454" s="379"/>
    </row>
    <row r="455" spans="1:23" ht="15" thickBot="1">
      <c r="A455" s="34"/>
      <c r="O455" s="35"/>
      <c r="P455" s="6"/>
      <c r="T455" s="35"/>
      <c r="W455" s="35"/>
    </row>
    <row r="456" spans="1:23" ht="15" thickBot="1">
      <c r="A456" s="36"/>
      <c r="B456" s="37" t="s">
        <v>100</v>
      </c>
      <c r="C456" s="37" t="s">
        <v>101</v>
      </c>
      <c r="D456" s="38" t="s">
        <v>102</v>
      </c>
      <c r="E456" s="38" t="s">
        <v>103</v>
      </c>
      <c r="F456" s="39" t="s">
        <v>104</v>
      </c>
      <c r="G456" s="31" t="s">
        <v>105</v>
      </c>
      <c r="H456" s="38" t="s">
        <v>106</v>
      </c>
      <c r="I456" s="38" t="s">
        <v>107</v>
      </c>
      <c r="J456" s="38" t="s">
        <v>108</v>
      </c>
      <c r="K456" s="38" t="s">
        <v>109</v>
      </c>
      <c r="L456" s="38" t="s">
        <v>110</v>
      </c>
      <c r="M456" s="38" t="s">
        <v>111</v>
      </c>
      <c r="N456" s="40" t="s">
        <v>112</v>
      </c>
      <c r="O456" s="41"/>
      <c r="P456" s="101" t="s">
        <v>157</v>
      </c>
      <c r="Q456" s="388" t="s">
        <v>113</v>
      </c>
      <c r="R456" s="389"/>
      <c r="S456" s="390"/>
      <c r="T456" s="42"/>
      <c r="U456" s="37" t="s">
        <v>216</v>
      </c>
      <c r="V456" s="39" t="s">
        <v>115</v>
      </c>
      <c r="W456" s="43"/>
    </row>
    <row r="457" spans="1:23" ht="77.25" thickBot="1">
      <c r="A457" s="44" t="s">
        <v>233</v>
      </c>
      <c r="B457" s="44" t="s">
        <v>116</v>
      </c>
      <c r="C457" s="44" t="s">
        <v>117</v>
      </c>
      <c r="D457" s="45" t="s">
        <v>118</v>
      </c>
      <c r="E457" s="46" t="s">
        <v>119</v>
      </c>
      <c r="F457" s="45"/>
      <c r="G457" s="46" t="s">
        <v>120</v>
      </c>
      <c r="H457" s="47" t="s">
        <v>121</v>
      </c>
      <c r="I457" s="47" t="s">
        <v>122</v>
      </c>
      <c r="J457" s="47" t="s">
        <v>123</v>
      </c>
      <c r="K457" s="47" t="s">
        <v>124</v>
      </c>
      <c r="L457" s="47" t="s">
        <v>125</v>
      </c>
      <c r="M457" s="47"/>
      <c r="N457" s="47" t="s">
        <v>126</v>
      </c>
      <c r="O457" s="99" t="s">
        <v>127</v>
      </c>
      <c r="P457" s="45" t="s">
        <v>156</v>
      </c>
      <c r="Q457" s="48" t="s">
        <v>128</v>
      </c>
      <c r="R457" s="49" t="s">
        <v>129</v>
      </c>
      <c r="S457" s="50" t="s">
        <v>130</v>
      </c>
      <c r="T457" s="51" t="s">
        <v>127</v>
      </c>
      <c r="U457" s="44" t="s">
        <v>219</v>
      </c>
      <c r="V457" s="45" t="s">
        <v>132</v>
      </c>
      <c r="W457" s="52" t="s">
        <v>133</v>
      </c>
    </row>
    <row r="458" spans="1:23" ht="15.75" thickBot="1">
      <c r="A458" s="53"/>
      <c r="B458" s="54"/>
      <c r="C458" s="55"/>
      <c r="D458" s="56"/>
      <c r="E458" s="57"/>
      <c r="F458" s="56"/>
      <c r="G458" s="58"/>
      <c r="H458" s="57"/>
      <c r="I458" s="56"/>
      <c r="J458" s="57"/>
      <c r="K458" s="56"/>
      <c r="L458" s="57"/>
      <c r="M458" s="56"/>
      <c r="N458" s="57"/>
      <c r="O458" s="55"/>
      <c r="P458" s="56"/>
      <c r="Q458" s="56"/>
      <c r="R458" s="59"/>
      <c r="S458" s="56"/>
      <c r="T458" s="60"/>
      <c r="U458" s="55"/>
      <c r="V458" s="56"/>
      <c r="W458" s="61"/>
    </row>
    <row r="459" spans="1:23" ht="14.25">
      <c r="A459" s="62" t="s">
        <v>206</v>
      </c>
      <c r="B459" s="63"/>
      <c r="C459" s="159"/>
      <c r="D459" s="64"/>
      <c r="E459" s="157"/>
      <c r="F459" s="64"/>
      <c r="G459" s="66"/>
      <c r="H459" s="65"/>
      <c r="I459" s="155">
        <v>125.38</v>
      </c>
      <c r="J459" s="65">
        <v>0</v>
      </c>
      <c r="K459" s="64"/>
      <c r="L459" s="157"/>
      <c r="M459" s="64"/>
      <c r="N459" s="65"/>
      <c r="O459" s="102">
        <f>B459+C459+D459+E459+F459+G459+H459+I459+J459+K459+L459+M459+N459</f>
        <v>125.38</v>
      </c>
      <c r="P459" s="67"/>
      <c r="Q459" s="64">
        <v>2124</v>
      </c>
      <c r="R459" s="65"/>
      <c r="S459" s="64"/>
      <c r="T459" s="68">
        <f>Q459+R459+S459</f>
        <v>2124</v>
      </c>
      <c r="U459" s="63"/>
      <c r="V459" s="155">
        <v>48890</v>
      </c>
      <c r="W459" s="69">
        <f>O459+T459+U459+V459+P459</f>
        <v>51139.38</v>
      </c>
    </row>
    <row r="460" spans="1:23" ht="15.75" thickBot="1">
      <c r="A460" s="70" t="s">
        <v>135</v>
      </c>
      <c r="B460" s="71">
        <f>B459</f>
        <v>0</v>
      </c>
      <c r="C460" s="72">
        <f>C416+C459</f>
        <v>0</v>
      </c>
      <c r="D460" s="71">
        <f>D459</f>
        <v>0</v>
      </c>
      <c r="E460" s="72">
        <f>E416+E459</f>
        <v>0</v>
      </c>
      <c r="F460" s="71">
        <f>F459</f>
        <v>0</v>
      </c>
      <c r="G460" s="71">
        <f>G459</f>
        <v>0</v>
      </c>
      <c r="H460" s="71">
        <f>H459</f>
        <v>0</v>
      </c>
      <c r="I460" s="72">
        <f>I459+I416</f>
        <v>125.38</v>
      </c>
      <c r="J460" s="71">
        <f>J416+J459</f>
        <v>186.39999999999998</v>
      </c>
      <c r="K460" s="71">
        <f>K459</f>
        <v>0</v>
      </c>
      <c r="L460" s="72">
        <f>L416+L459</f>
        <v>0</v>
      </c>
      <c r="M460" s="71">
        <f>M459</f>
        <v>0</v>
      </c>
      <c r="N460" s="72">
        <f>N459+N416</f>
        <v>0</v>
      </c>
      <c r="O460" s="100">
        <f>B460+C460+D460+E460+F460+G460+H460+I460+J460+K460+L460+M460+N460</f>
        <v>311.78</v>
      </c>
      <c r="P460" s="73">
        <f>P459</f>
        <v>0</v>
      </c>
      <c r="Q460" s="73">
        <f>Q459+Q416</f>
        <v>2124</v>
      </c>
      <c r="R460" s="73">
        <f>R459</f>
        <v>0</v>
      </c>
      <c r="S460" s="73">
        <f>S459</f>
        <v>0</v>
      </c>
      <c r="T460" s="74">
        <f>Q460+R460+S460</f>
        <v>2124</v>
      </c>
      <c r="U460" s="100">
        <f>U459+U416</f>
        <v>0</v>
      </c>
      <c r="V460" s="156">
        <f>V459+V416</f>
        <v>523302</v>
      </c>
      <c r="W460" s="69">
        <f>O460+T460+U460+V460+P460</f>
        <v>525737.78</v>
      </c>
    </row>
    <row r="463" spans="7:20" ht="15.75">
      <c r="G463" s="3" t="s">
        <v>137</v>
      </c>
      <c r="H463" s="1"/>
      <c r="I463" s="2"/>
      <c r="J463" s="3"/>
      <c r="R463" s="3" t="s">
        <v>136</v>
      </c>
      <c r="S463" s="2"/>
      <c r="T463" s="2"/>
    </row>
    <row r="497" spans="1:23" ht="12.75">
      <c r="A497" s="379" t="s">
        <v>87</v>
      </c>
      <c r="B497" s="379"/>
      <c r="C497" s="379"/>
      <c r="D497" s="379"/>
      <c r="E497" s="379"/>
      <c r="F497" s="379"/>
      <c r="G497" s="379"/>
      <c r="H497" s="379"/>
      <c r="I497" s="379"/>
      <c r="J497" s="379"/>
      <c r="K497" s="379"/>
      <c r="L497" s="379"/>
      <c r="M497" s="379"/>
      <c r="N497" s="379"/>
      <c r="O497" s="379"/>
      <c r="P497" s="379"/>
      <c r="Q497" s="379"/>
      <c r="R497" s="379"/>
      <c r="S497" s="379"/>
      <c r="T497" s="379"/>
      <c r="U497" s="379"/>
      <c r="V497" s="379"/>
      <c r="W497" s="379"/>
    </row>
    <row r="498" spans="1:23" ht="15">
      <c r="A498" s="33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2.75">
      <c r="A499" s="379" t="s">
        <v>261</v>
      </c>
      <c r="B499" s="379"/>
      <c r="C499" s="379"/>
      <c r="D499" s="379"/>
      <c r="E499" s="379"/>
      <c r="F499" s="379"/>
      <c r="G499" s="379"/>
      <c r="H499" s="379"/>
      <c r="I499" s="379"/>
      <c r="J499" s="379"/>
      <c r="K499" s="379"/>
      <c r="L499" s="379"/>
      <c r="M499" s="379"/>
      <c r="N499" s="379"/>
      <c r="O499" s="379"/>
      <c r="P499" s="379"/>
      <c r="Q499" s="379"/>
      <c r="R499" s="379"/>
      <c r="S499" s="379"/>
      <c r="T499" s="379"/>
      <c r="U499" s="379"/>
      <c r="V499" s="379"/>
      <c r="W499" s="379"/>
    </row>
    <row r="500" spans="1:23" ht="15" thickBot="1">
      <c r="A500" s="34"/>
      <c r="O500" s="35"/>
      <c r="P500" s="6"/>
      <c r="T500" s="35"/>
      <c r="W500" s="35"/>
    </row>
    <row r="501" spans="1:23" ht="15" thickBot="1">
      <c r="A501" s="36"/>
      <c r="B501" s="37" t="s">
        <v>100</v>
      </c>
      <c r="C501" s="37" t="s">
        <v>101</v>
      </c>
      <c r="D501" s="38" t="s">
        <v>102</v>
      </c>
      <c r="E501" s="38" t="s">
        <v>103</v>
      </c>
      <c r="F501" s="39" t="s">
        <v>104</v>
      </c>
      <c r="G501" s="31" t="s">
        <v>105</v>
      </c>
      <c r="H501" s="38" t="s">
        <v>106</v>
      </c>
      <c r="I501" s="38" t="s">
        <v>107</v>
      </c>
      <c r="J501" s="38" t="s">
        <v>108</v>
      </c>
      <c r="K501" s="38" t="s">
        <v>109</v>
      </c>
      <c r="L501" s="38" t="s">
        <v>110</v>
      </c>
      <c r="M501" s="38" t="s">
        <v>111</v>
      </c>
      <c r="N501" s="40" t="s">
        <v>112</v>
      </c>
      <c r="O501" s="41"/>
      <c r="P501" s="101" t="s">
        <v>157</v>
      </c>
      <c r="Q501" s="388" t="s">
        <v>113</v>
      </c>
      <c r="R501" s="389"/>
      <c r="S501" s="390"/>
      <c r="T501" s="42"/>
      <c r="U501" s="37" t="s">
        <v>216</v>
      </c>
      <c r="V501" s="39" t="s">
        <v>115</v>
      </c>
      <c r="W501" s="43"/>
    </row>
    <row r="502" spans="1:23" ht="77.25" thickBot="1">
      <c r="A502" s="44" t="s">
        <v>233</v>
      </c>
      <c r="B502" s="44" t="s">
        <v>116</v>
      </c>
      <c r="C502" s="44" t="s">
        <v>117</v>
      </c>
      <c r="D502" s="45" t="s">
        <v>118</v>
      </c>
      <c r="E502" s="46" t="s">
        <v>119</v>
      </c>
      <c r="F502" s="45"/>
      <c r="G502" s="46" t="s">
        <v>120</v>
      </c>
      <c r="H502" s="47" t="s">
        <v>121</v>
      </c>
      <c r="I502" s="47" t="s">
        <v>122</v>
      </c>
      <c r="J502" s="47" t="s">
        <v>123</v>
      </c>
      <c r="K502" s="47" t="s">
        <v>124</v>
      </c>
      <c r="L502" s="47" t="s">
        <v>125</v>
      </c>
      <c r="M502" s="47"/>
      <c r="N502" s="47" t="s">
        <v>126</v>
      </c>
      <c r="O502" s="99" t="s">
        <v>127</v>
      </c>
      <c r="P502" s="45" t="s">
        <v>156</v>
      </c>
      <c r="Q502" s="48" t="s">
        <v>128</v>
      </c>
      <c r="R502" s="49" t="s">
        <v>129</v>
      </c>
      <c r="S502" s="50" t="s">
        <v>130</v>
      </c>
      <c r="T502" s="51" t="s">
        <v>127</v>
      </c>
      <c r="U502" s="44" t="s">
        <v>219</v>
      </c>
      <c r="V502" s="45" t="s">
        <v>132</v>
      </c>
      <c r="W502" s="52" t="s">
        <v>133</v>
      </c>
    </row>
    <row r="503" spans="1:23" ht="15.75" thickBot="1">
      <c r="A503" s="53"/>
      <c r="B503" s="54"/>
      <c r="C503" s="55"/>
      <c r="D503" s="56"/>
      <c r="E503" s="57"/>
      <c r="F503" s="56"/>
      <c r="G503" s="58"/>
      <c r="H503" s="57"/>
      <c r="I503" s="56"/>
      <c r="J503" s="57"/>
      <c r="K503" s="56"/>
      <c r="L503" s="57"/>
      <c r="M503" s="56"/>
      <c r="N503" s="57"/>
      <c r="O503" s="55"/>
      <c r="P503" s="56"/>
      <c r="Q503" s="56"/>
      <c r="R503" s="59"/>
      <c r="S503" s="56"/>
      <c r="T503" s="60"/>
      <c r="U503" s="55"/>
      <c r="V503" s="56"/>
      <c r="W503" s="61"/>
    </row>
    <row r="504" spans="1:23" ht="14.25">
      <c r="A504" s="62" t="s">
        <v>207</v>
      </c>
      <c r="B504" s="63"/>
      <c r="C504" s="159"/>
      <c r="D504" s="64"/>
      <c r="E504" s="157">
        <v>0</v>
      </c>
      <c r="F504" s="64"/>
      <c r="G504" s="66"/>
      <c r="H504" s="65"/>
      <c r="I504" s="155">
        <v>0</v>
      </c>
      <c r="J504" s="65">
        <v>0</v>
      </c>
      <c r="K504" s="64"/>
      <c r="L504" s="157"/>
      <c r="M504" s="64"/>
      <c r="N504" s="157"/>
      <c r="O504" s="102">
        <f>B504+C504+D504+E504+F504+G504+H504+I504+J504+K504+L504+M504+N504</f>
        <v>0</v>
      </c>
      <c r="P504" s="67"/>
      <c r="Q504" s="155"/>
      <c r="R504" s="65"/>
      <c r="S504" s="64"/>
      <c r="T504" s="68">
        <f>Q504+R504+S504</f>
        <v>0</v>
      </c>
      <c r="U504" s="159"/>
      <c r="V504" s="155">
        <v>41751</v>
      </c>
      <c r="W504" s="69">
        <f>O504+T504+U504+V504+P504</f>
        <v>41751</v>
      </c>
    </row>
    <row r="505" spans="1:23" ht="15.75" thickBot="1">
      <c r="A505" s="70" t="s">
        <v>135</v>
      </c>
      <c r="B505" s="71">
        <f>B504</f>
        <v>0</v>
      </c>
      <c r="C505" s="72">
        <f>C460+C504</f>
        <v>0</v>
      </c>
      <c r="D505" s="71">
        <f>D504</f>
        <v>0</v>
      </c>
      <c r="E505" s="72">
        <f>E460+E504</f>
        <v>0</v>
      </c>
      <c r="F505" s="71">
        <f>F504</f>
        <v>0</v>
      </c>
      <c r="G505" s="71">
        <f>G504</f>
        <v>0</v>
      </c>
      <c r="H505" s="71">
        <f>H504</f>
        <v>0</v>
      </c>
      <c r="I505" s="72">
        <f>I504+I460</f>
        <v>125.38</v>
      </c>
      <c r="J505" s="72">
        <f>J460+J504</f>
        <v>186.39999999999998</v>
      </c>
      <c r="K505" s="71">
        <f>K504</f>
        <v>0</v>
      </c>
      <c r="L505" s="72">
        <f>L460+L504</f>
        <v>0</v>
      </c>
      <c r="M505" s="71">
        <f>M504</f>
        <v>0</v>
      </c>
      <c r="N505" s="72">
        <f>N504+N460</f>
        <v>0</v>
      </c>
      <c r="O505" s="100">
        <f>B505+C505+D505+E505+F505+G505+H505+I505+J505+K505+L505+M505+N505</f>
        <v>311.78</v>
      </c>
      <c r="P505" s="73">
        <f>P504</f>
        <v>0</v>
      </c>
      <c r="Q505" s="156">
        <f>Q504+Q460</f>
        <v>2124</v>
      </c>
      <c r="R505" s="73">
        <f>R504</f>
        <v>0</v>
      </c>
      <c r="S505" s="73">
        <f>S504</f>
        <v>0</v>
      </c>
      <c r="T505" s="74">
        <f>Q505+R505+S505</f>
        <v>2124</v>
      </c>
      <c r="U505" s="100">
        <f>U504+U460</f>
        <v>0</v>
      </c>
      <c r="V505" s="156">
        <f>V504+V460</f>
        <v>565053</v>
      </c>
      <c r="W505" s="69">
        <f>O505+T505+U505+V505+P505</f>
        <v>567488.78</v>
      </c>
    </row>
    <row r="508" spans="7:20" ht="15.75">
      <c r="G508" s="3" t="s">
        <v>137</v>
      </c>
      <c r="H508" s="1"/>
      <c r="I508" s="2"/>
      <c r="J508" s="3"/>
      <c r="R508" s="3" t="s">
        <v>136</v>
      </c>
      <c r="S508" s="2"/>
      <c r="T508" s="2"/>
    </row>
    <row r="514" ht="12.75">
      <c r="W514" s="378" t="s">
        <v>262</v>
      </c>
    </row>
  </sheetData>
  <sheetProtection/>
  <mergeCells count="42">
    <mergeCell ref="A497:W497"/>
    <mergeCell ref="A499:W499"/>
    <mergeCell ref="Q501:S501"/>
    <mergeCell ref="A452:W452"/>
    <mergeCell ref="A454:W454"/>
    <mergeCell ref="Q456:S456"/>
    <mergeCell ref="A408:W408"/>
    <mergeCell ref="A410:W410"/>
    <mergeCell ref="Q412:S412"/>
    <mergeCell ref="A138:W138"/>
    <mergeCell ref="Q140:S140"/>
    <mergeCell ref="A150:W150"/>
    <mergeCell ref="A226:W226"/>
    <mergeCell ref="A184:W184"/>
    <mergeCell ref="Q186:S186"/>
    <mergeCell ref="A196:W196"/>
    <mergeCell ref="A4:W4"/>
    <mergeCell ref="A6:W6"/>
    <mergeCell ref="Q8:S8"/>
    <mergeCell ref="A37:W37"/>
    <mergeCell ref="A47:W47"/>
    <mergeCell ref="A49:W49"/>
    <mergeCell ref="Q51:S51"/>
    <mergeCell ref="A182:W182"/>
    <mergeCell ref="A61:W61"/>
    <mergeCell ref="A92:W92"/>
    <mergeCell ref="A94:W94"/>
    <mergeCell ref="Q96:S96"/>
    <mergeCell ref="A106:W106"/>
    <mergeCell ref="A136:W136"/>
    <mergeCell ref="A228:W228"/>
    <mergeCell ref="Q230:S230"/>
    <mergeCell ref="A272:W272"/>
    <mergeCell ref="A274:W274"/>
    <mergeCell ref="Q276:S276"/>
    <mergeCell ref="A318:W318"/>
    <mergeCell ref="A361:W361"/>
    <mergeCell ref="A363:W363"/>
    <mergeCell ref="Q365:S365"/>
    <mergeCell ref="Q322:S322"/>
    <mergeCell ref="A320:W320"/>
    <mergeCell ref="A240:W240"/>
  </mergeCells>
  <printOptions/>
  <pageMargins left="0.4330708661417323" right="0.35433070866141736" top="0.984251968503937" bottom="0.984251968503937" header="0" footer="0"/>
  <pageSetup horizontalDpi="600" verticalDpi="600" orientation="landscape" paperSize="9" scale="70" r:id="rId1"/>
  <ignoredErrors>
    <ignoredError sqref="O12 T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F110"/>
  <sheetViews>
    <sheetView zoomScalePageLayoutView="0" workbookViewId="0" topLeftCell="A1">
      <selection activeCell="L34" sqref="L34"/>
    </sheetView>
  </sheetViews>
  <sheetFormatPr defaultColWidth="9.140625" defaultRowHeight="12.75"/>
  <cols>
    <col min="2" max="2" width="23.00390625" style="0" customWidth="1"/>
    <col min="5" max="5" width="9.8515625" style="0" customWidth="1"/>
    <col min="11" max="11" width="23.7109375" style="0" customWidth="1"/>
    <col min="12" max="12" width="12.00390625" style="0" customWidth="1"/>
    <col min="13" max="13" width="12.28125" style="0" customWidth="1"/>
    <col min="14" max="14" width="12.7109375" style="0" customWidth="1"/>
  </cols>
  <sheetData>
    <row r="2" spans="1:9" ht="12.75">
      <c r="A2" s="379" t="s">
        <v>87</v>
      </c>
      <c r="B2" s="379"/>
      <c r="C2" s="379"/>
      <c r="D2" s="379"/>
      <c r="E2" s="379"/>
      <c r="F2" s="379"/>
      <c r="G2" s="379"/>
      <c r="H2" s="379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79" t="s">
        <v>88</v>
      </c>
      <c r="B4" s="379"/>
      <c r="C4" s="379"/>
      <c r="D4" s="379"/>
      <c r="E4" s="379"/>
      <c r="F4" s="379"/>
      <c r="G4" s="379"/>
      <c r="H4" s="379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79" t="s">
        <v>191</v>
      </c>
      <c r="B6" s="379"/>
      <c r="C6" s="379"/>
      <c r="D6" s="379"/>
      <c r="E6" s="379"/>
      <c r="F6" s="379"/>
      <c r="G6" s="379"/>
      <c r="H6" s="379"/>
      <c r="I6" s="3"/>
    </row>
    <row r="7" spans="1:9" ht="12.75">
      <c r="A7" s="379" t="s">
        <v>265</v>
      </c>
      <c r="B7" s="379"/>
      <c r="C7" s="379"/>
      <c r="D7" s="379"/>
      <c r="E7" s="379"/>
      <c r="F7" s="379"/>
      <c r="G7" s="379"/>
      <c r="H7" s="379"/>
      <c r="I7" s="3"/>
    </row>
    <row r="8" spans="1:9" ht="12.75">
      <c r="A8" s="8"/>
      <c r="B8" s="8"/>
      <c r="C8" s="8"/>
      <c r="D8" s="8"/>
      <c r="E8" s="8"/>
      <c r="F8" s="8"/>
      <c r="G8" s="8"/>
      <c r="H8" s="8"/>
      <c r="I8" s="3"/>
    </row>
    <row r="9" spans="1:9" ht="13.5" thickBot="1">
      <c r="A9" s="8"/>
      <c r="B9" s="8"/>
      <c r="C9" s="8"/>
      <c r="D9" s="8"/>
      <c r="E9" s="8"/>
      <c r="F9" s="8"/>
      <c r="G9" s="8"/>
      <c r="H9" s="8"/>
      <c r="I9" s="3"/>
    </row>
    <row r="10" spans="1:32" ht="75" customHeight="1" thickBot="1">
      <c r="A10" s="393" t="s">
        <v>96</v>
      </c>
      <c r="B10" s="394"/>
      <c r="C10" s="29" t="s">
        <v>81</v>
      </c>
      <c r="D10" s="30" t="s">
        <v>80</v>
      </c>
      <c r="E10" s="30" t="s">
        <v>82</v>
      </c>
      <c r="F10" s="30" t="s">
        <v>86</v>
      </c>
      <c r="G10" s="30" t="s">
        <v>83</v>
      </c>
      <c r="H10" s="32" t="s">
        <v>84</v>
      </c>
      <c r="I10" s="7"/>
      <c r="J10" s="178"/>
      <c r="K10" s="17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>
      <c r="A11" s="17" t="s">
        <v>78</v>
      </c>
      <c r="B11" s="15"/>
      <c r="C11" s="12">
        <v>568</v>
      </c>
      <c r="D11" s="13"/>
      <c r="E11" s="14" t="s">
        <v>85</v>
      </c>
      <c r="F11" s="283">
        <f>C11+D11</f>
        <v>568</v>
      </c>
      <c r="G11" s="283">
        <v>568</v>
      </c>
      <c r="H11" s="206">
        <f>F11-G11</f>
        <v>0</v>
      </c>
      <c r="J11" s="6"/>
      <c r="K11" s="179"/>
      <c r="L11" s="179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6"/>
      <c r="AC11" s="6"/>
      <c r="AD11" s="6"/>
      <c r="AE11" s="6"/>
      <c r="AF11" s="6"/>
    </row>
    <row r="12" spans="1:32" ht="12.75">
      <c r="A12" s="20" t="s">
        <v>70</v>
      </c>
      <c r="B12" s="12"/>
      <c r="C12" s="11"/>
      <c r="D12" s="145">
        <f>15082+1187</f>
        <v>16269</v>
      </c>
      <c r="E12" s="10" t="s">
        <v>85</v>
      </c>
      <c r="F12" s="283">
        <f>C12+D12</f>
        <v>16269</v>
      </c>
      <c r="G12" s="145">
        <v>16269</v>
      </c>
      <c r="H12" s="19">
        <f aca="true" t="shared" si="0" ref="H12:H29">F12-G12</f>
        <v>0</v>
      </c>
      <c r="J12" s="6"/>
      <c r="K12" s="180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6"/>
      <c r="AC12" s="6"/>
      <c r="AD12" s="6"/>
      <c r="AE12" s="6"/>
      <c r="AF12" s="6"/>
    </row>
    <row r="13" spans="1:32" ht="12.75">
      <c r="A13" s="18" t="s">
        <v>71</v>
      </c>
      <c r="B13" s="11"/>
      <c r="C13" s="11"/>
      <c r="D13" s="9"/>
      <c r="E13" s="10" t="s">
        <v>85</v>
      </c>
      <c r="F13" s="9">
        <f aca="true" t="shared" si="1" ref="F13:F27">C13+D13</f>
        <v>0</v>
      </c>
      <c r="G13" s="9"/>
      <c r="H13" s="19">
        <f t="shared" si="0"/>
        <v>0</v>
      </c>
      <c r="J13" s="6"/>
      <c r="K13" s="179"/>
      <c r="L13" s="179"/>
      <c r="M13" s="139"/>
      <c r="N13" s="139"/>
      <c r="O13" s="139"/>
      <c r="P13" s="139"/>
      <c r="Q13" s="139"/>
      <c r="R13" s="140"/>
      <c r="S13" s="139"/>
      <c r="T13" s="139"/>
      <c r="U13" s="139"/>
      <c r="V13" s="139"/>
      <c r="W13" s="139"/>
      <c r="X13" s="139"/>
      <c r="Y13" s="139"/>
      <c r="Z13" s="139"/>
      <c r="AA13" s="139"/>
      <c r="AB13" s="6"/>
      <c r="AC13" s="6"/>
      <c r="AD13" s="6"/>
      <c r="AE13" s="6"/>
      <c r="AF13" s="6"/>
    </row>
    <row r="14" spans="1:32" ht="12.75">
      <c r="A14" s="20" t="s">
        <v>210</v>
      </c>
      <c r="B14" s="12"/>
      <c r="C14" s="11"/>
      <c r="D14" s="145">
        <v>290</v>
      </c>
      <c r="E14" s="10" t="s">
        <v>85</v>
      </c>
      <c r="F14" s="145">
        <f>C14+D14</f>
        <v>290</v>
      </c>
      <c r="G14" s="9">
        <v>290</v>
      </c>
      <c r="H14" s="19">
        <f t="shared" si="0"/>
        <v>0</v>
      </c>
      <c r="J14" s="6"/>
      <c r="K14" s="181"/>
      <c r="L14" s="17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6"/>
      <c r="AC14" s="6"/>
      <c r="AD14" s="6"/>
      <c r="AE14" s="6"/>
      <c r="AF14" s="6"/>
    </row>
    <row r="15" spans="1:32" ht="12.75">
      <c r="A15" s="18" t="s">
        <v>72</v>
      </c>
      <c r="B15" s="11"/>
      <c r="C15" s="11"/>
      <c r="D15" s="9"/>
      <c r="E15" s="10" t="s">
        <v>85</v>
      </c>
      <c r="F15" s="9">
        <f t="shared" si="1"/>
        <v>0</v>
      </c>
      <c r="G15" s="9"/>
      <c r="H15" s="19">
        <f t="shared" si="0"/>
        <v>0</v>
      </c>
      <c r="J15" s="6"/>
      <c r="K15" s="182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4"/>
      <c r="AB15" s="6"/>
      <c r="AC15" s="6"/>
      <c r="AD15" s="6"/>
      <c r="AE15" s="6"/>
      <c r="AF15" s="6"/>
    </row>
    <row r="16" spans="1:32" ht="14.25" customHeight="1">
      <c r="A16" s="18" t="s">
        <v>215</v>
      </c>
      <c r="B16" s="11"/>
      <c r="C16" s="11"/>
      <c r="D16" s="9"/>
      <c r="E16" s="9"/>
      <c r="F16" s="9"/>
      <c r="G16" s="145"/>
      <c r="H16" s="19">
        <f t="shared" si="0"/>
        <v>0</v>
      </c>
      <c r="J16" s="6"/>
      <c r="K16" s="182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4"/>
      <c r="AB16" s="6"/>
      <c r="AC16" s="6"/>
      <c r="AD16" s="6"/>
      <c r="AE16" s="6"/>
      <c r="AF16" s="6"/>
    </row>
    <row r="17" spans="1:32" ht="12.75">
      <c r="A17" s="18" t="s">
        <v>74</v>
      </c>
      <c r="B17" s="11"/>
      <c r="C17" s="11"/>
      <c r="D17" s="9"/>
      <c r="E17" s="10" t="s">
        <v>85</v>
      </c>
      <c r="F17" s="9">
        <f t="shared" si="1"/>
        <v>0</v>
      </c>
      <c r="G17" s="9"/>
      <c r="H17" s="19">
        <f t="shared" si="0"/>
        <v>0</v>
      </c>
      <c r="J17" s="6"/>
      <c r="K17" s="182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4"/>
      <c r="AB17" s="6"/>
      <c r="AC17" s="6"/>
      <c r="AD17" s="6"/>
      <c r="AE17" s="6"/>
      <c r="AF17" s="6"/>
    </row>
    <row r="18" spans="1:32" ht="12.75">
      <c r="A18" s="18" t="s">
        <v>208</v>
      </c>
      <c r="B18" s="11"/>
      <c r="C18" s="11"/>
      <c r="D18" s="9"/>
      <c r="E18" s="10" t="s">
        <v>85</v>
      </c>
      <c r="F18" s="9"/>
      <c r="G18" s="9"/>
      <c r="H18" s="19">
        <f t="shared" si="0"/>
        <v>0</v>
      </c>
      <c r="J18" s="6"/>
      <c r="K18" s="182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4"/>
      <c r="AB18" s="6"/>
      <c r="AC18" s="6"/>
      <c r="AD18" s="6"/>
      <c r="AE18" s="6"/>
      <c r="AF18" s="6"/>
    </row>
    <row r="19" spans="1:32" ht="12.75">
      <c r="A19" s="18" t="s">
        <v>209</v>
      </c>
      <c r="B19" s="11"/>
      <c r="C19" s="144"/>
      <c r="D19" s="9"/>
      <c r="E19" s="10" t="s">
        <v>85</v>
      </c>
      <c r="F19" s="145">
        <f t="shared" si="1"/>
        <v>0</v>
      </c>
      <c r="G19" s="145"/>
      <c r="H19" s="146">
        <f t="shared" si="0"/>
        <v>0</v>
      </c>
      <c r="J19" s="6"/>
      <c r="K19" s="182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4"/>
      <c r="AB19" s="6"/>
      <c r="AC19" s="6"/>
      <c r="AD19" s="6"/>
      <c r="AE19" s="6"/>
      <c r="AF19" s="6"/>
    </row>
    <row r="20" spans="1:32" ht="12.75">
      <c r="A20" s="21" t="s">
        <v>145</v>
      </c>
      <c r="B20" s="11"/>
      <c r="C20" s="11"/>
      <c r="D20" s="145">
        <f>955+52+392</f>
        <v>1399</v>
      </c>
      <c r="E20" s="10" t="s">
        <v>85</v>
      </c>
      <c r="F20" s="145">
        <f t="shared" si="1"/>
        <v>1399</v>
      </c>
      <c r="G20" s="145">
        <f>955+52+392</f>
        <v>1399</v>
      </c>
      <c r="H20" s="19">
        <f t="shared" si="0"/>
        <v>0</v>
      </c>
      <c r="J20" s="6"/>
      <c r="K20" s="182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4"/>
      <c r="AB20" s="6"/>
      <c r="AC20" s="6"/>
      <c r="AD20" s="6"/>
      <c r="AE20" s="6"/>
      <c r="AF20" s="6"/>
    </row>
    <row r="21" spans="1:32" ht="12.75">
      <c r="A21" s="21" t="s">
        <v>75</v>
      </c>
      <c r="B21" s="11"/>
      <c r="C21" s="11"/>
      <c r="D21" s="9"/>
      <c r="E21" s="10" t="s">
        <v>85</v>
      </c>
      <c r="F21" s="9">
        <f t="shared" si="1"/>
        <v>0</v>
      </c>
      <c r="G21" s="9"/>
      <c r="H21" s="19">
        <f t="shared" si="0"/>
        <v>0</v>
      </c>
      <c r="J21" s="6"/>
      <c r="K21" s="182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4"/>
      <c r="AB21" s="6"/>
      <c r="AC21" s="6"/>
      <c r="AD21" s="6"/>
      <c r="AE21" s="6"/>
      <c r="AF21" s="6"/>
    </row>
    <row r="22" spans="1:32" ht="12.75">
      <c r="A22" s="21" t="s">
        <v>76</v>
      </c>
      <c r="B22" s="11"/>
      <c r="C22" s="11"/>
      <c r="D22" s="9"/>
      <c r="E22" s="10" t="s">
        <v>85</v>
      </c>
      <c r="F22" s="9">
        <f t="shared" si="1"/>
        <v>0</v>
      </c>
      <c r="G22" s="9"/>
      <c r="H22" s="19">
        <f t="shared" si="0"/>
        <v>0</v>
      </c>
      <c r="J22" s="6"/>
      <c r="K22" s="182"/>
      <c r="L22" s="183"/>
      <c r="M22" s="185"/>
      <c r="N22" s="185"/>
      <c r="O22" s="185"/>
      <c r="P22" s="185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4"/>
      <c r="AB22" s="6"/>
      <c r="AC22" s="6"/>
      <c r="AD22" s="6"/>
      <c r="AE22" s="6"/>
      <c r="AF22" s="6"/>
    </row>
    <row r="23" spans="1:32" ht="12.75">
      <c r="A23" s="22" t="s">
        <v>77</v>
      </c>
      <c r="B23" s="11"/>
      <c r="C23" s="11"/>
      <c r="D23" s="145">
        <v>138</v>
      </c>
      <c r="E23" s="10" t="s">
        <v>85</v>
      </c>
      <c r="F23" s="145">
        <f>C23+D23</f>
        <v>138</v>
      </c>
      <c r="G23" s="145">
        <v>138</v>
      </c>
      <c r="H23" s="19">
        <f t="shared" si="0"/>
        <v>0</v>
      </c>
      <c r="J23" s="6"/>
      <c r="K23" s="182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4"/>
      <c r="AB23" s="6"/>
      <c r="AC23" s="6"/>
      <c r="AD23" s="6"/>
      <c r="AE23" s="6"/>
      <c r="AF23" s="6"/>
    </row>
    <row r="24" spans="1:32" ht="12.75">
      <c r="A24" s="272" t="s">
        <v>73</v>
      </c>
      <c r="B24" s="273"/>
      <c r="C24" s="274"/>
      <c r="D24" s="275"/>
      <c r="E24" s="276" t="s">
        <v>85</v>
      </c>
      <c r="F24" s="275">
        <f>C24+D24</f>
        <v>0</v>
      </c>
      <c r="G24" s="275"/>
      <c r="H24" s="277">
        <f>F24-G24</f>
        <v>0</v>
      </c>
      <c r="J24" s="6"/>
      <c r="K24" s="182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4"/>
      <c r="AB24" s="6"/>
      <c r="AC24" s="6"/>
      <c r="AD24" s="6"/>
      <c r="AE24" s="6"/>
      <c r="AF24" s="6"/>
    </row>
    <row r="25" spans="1:32" ht="12.75">
      <c r="A25" s="278" t="s">
        <v>79</v>
      </c>
      <c r="B25" s="274"/>
      <c r="C25" s="274"/>
      <c r="D25" s="275"/>
      <c r="E25" s="276" t="s">
        <v>85</v>
      </c>
      <c r="F25" s="275">
        <f>C25+D25</f>
        <v>0</v>
      </c>
      <c r="G25" s="275"/>
      <c r="H25" s="277">
        <f>F25-G25</f>
        <v>0</v>
      </c>
      <c r="J25" s="6"/>
      <c r="K25" s="182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4"/>
      <c r="AB25" s="6"/>
      <c r="AC25" s="6"/>
      <c r="AD25" s="6"/>
      <c r="AE25" s="6"/>
      <c r="AF25" s="6"/>
    </row>
    <row r="26" spans="1:32" ht="12.75">
      <c r="A26" s="22" t="s">
        <v>213</v>
      </c>
      <c r="B26" s="274"/>
      <c r="C26" s="279">
        <v>6184.62</v>
      </c>
      <c r="D26" s="284">
        <f>3851+5119+2049</f>
        <v>11019</v>
      </c>
      <c r="E26" s="276" t="s">
        <v>85</v>
      </c>
      <c r="F26" s="282"/>
      <c r="G26" s="284">
        <f>16823.08+380.54</f>
        <v>17203.620000000003</v>
      </c>
      <c r="H26" s="280">
        <f>C26-G26+D26</f>
        <v>0</v>
      </c>
      <c r="J26" s="6"/>
      <c r="K26" s="182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4"/>
      <c r="AB26" s="6"/>
      <c r="AC26" s="6"/>
      <c r="AD26" s="6"/>
      <c r="AE26" s="6"/>
      <c r="AF26" s="6"/>
    </row>
    <row r="27" spans="1:32" ht="12.75">
      <c r="A27" s="22" t="s">
        <v>91</v>
      </c>
      <c r="B27" s="274"/>
      <c r="C27" s="281">
        <v>901</v>
      </c>
      <c r="D27" s="282">
        <v>603</v>
      </c>
      <c r="E27" s="276" t="s">
        <v>85</v>
      </c>
      <c r="F27" s="282">
        <f t="shared" si="1"/>
        <v>1504</v>
      </c>
      <c r="G27" s="282">
        <f>135+1369</f>
        <v>1504</v>
      </c>
      <c r="H27" s="280">
        <f t="shared" si="0"/>
        <v>0</v>
      </c>
      <c r="J27" s="6"/>
      <c r="K27" s="182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4"/>
      <c r="AB27" s="6"/>
      <c r="AC27" s="6"/>
      <c r="AD27" s="6"/>
      <c r="AE27" s="6"/>
      <c r="AF27" s="6"/>
    </row>
    <row r="28" spans="1:32" ht="12.75">
      <c r="A28" s="200" t="s">
        <v>212</v>
      </c>
      <c r="B28" s="201"/>
      <c r="C28" s="11"/>
      <c r="D28" s="9">
        <f>1605+2124+2238</f>
        <v>5967</v>
      </c>
      <c r="E28" s="9"/>
      <c r="F28" s="145">
        <f>D28+C28</f>
        <v>5967</v>
      </c>
      <c r="G28" s="145">
        <f>1296+309+2124</f>
        <v>3729</v>
      </c>
      <c r="H28" s="280">
        <f t="shared" si="0"/>
        <v>2238</v>
      </c>
      <c r="J28" s="6"/>
      <c r="K28" s="182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4"/>
      <c r="AB28" s="6"/>
      <c r="AC28" s="6"/>
      <c r="AD28" s="6"/>
      <c r="AE28" s="6"/>
      <c r="AF28" s="6"/>
    </row>
    <row r="29" spans="1:32" ht="12.75">
      <c r="A29" s="18"/>
      <c r="B29" s="11"/>
      <c r="C29" s="11"/>
      <c r="D29" s="145"/>
      <c r="E29" s="9"/>
      <c r="F29" s="9"/>
      <c r="G29" s="145"/>
      <c r="H29" s="280">
        <f t="shared" si="0"/>
        <v>0</v>
      </c>
      <c r="J29" s="6"/>
      <c r="K29" s="182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4"/>
      <c r="AB29" s="6"/>
      <c r="AC29" s="6"/>
      <c r="AD29" s="6"/>
      <c r="AE29" s="6"/>
      <c r="AF29" s="6"/>
    </row>
    <row r="30" spans="1:32" ht="12.75">
      <c r="A30" s="18"/>
      <c r="B30" s="11"/>
      <c r="C30" s="11"/>
      <c r="D30" s="9"/>
      <c r="E30" s="9"/>
      <c r="F30" s="9"/>
      <c r="G30" s="9"/>
      <c r="H30" s="19"/>
      <c r="J30" s="6"/>
      <c r="K30" s="182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4"/>
      <c r="AB30" s="6"/>
      <c r="AC30" s="6"/>
      <c r="AD30" s="6"/>
      <c r="AE30" s="6"/>
      <c r="AF30" s="6"/>
    </row>
    <row r="31" spans="1:32" ht="12.75">
      <c r="A31" s="18"/>
      <c r="B31" s="11"/>
      <c r="C31" s="11"/>
      <c r="D31" s="9"/>
      <c r="E31" s="9"/>
      <c r="F31" s="9"/>
      <c r="G31" s="9"/>
      <c r="H31" s="19"/>
      <c r="J31" s="6"/>
      <c r="K31" s="182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6"/>
      <c r="X31" s="183"/>
      <c r="Y31" s="183"/>
      <c r="Z31" s="183"/>
      <c r="AA31" s="184"/>
      <c r="AB31" s="6"/>
      <c r="AC31" s="6"/>
      <c r="AD31" s="6"/>
      <c r="AE31" s="6"/>
      <c r="AF31" s="6"/>
    </row>
    <row r="32" spans="1:32" ht="12.75">
      <c r="A32" s="18"/>
      <c r="B32" s="11"/>
      <c r="C32" s="11"/>
      <c r="D32" s="9"/>
      <c r="E32" s="9"/>
      <c r="F32" s="9"/>
      <c r="G32" s="9"/>
      <c r="H32" s="19"/>
      <c r="J32" s="6"/>
      <c r="K32" s="182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4"/>
      <c r="AB32" s="6"/>
      <c r="AC32" s="6"/>
      <c r="AD32" s="6"/>
      <c r="AE32" s="6"/>
      <c r="AF32" s="6"/>
    </row>
    <row r="33" spans="1:32" ht="12.75">
      <c r="A33" s="18"/>
      <c r="B33" s="11"/>
      <c r="C33" s="11"/>
      <c r="D33" s="9"/>
      <c r="E33" s="9"/>
      <c r="F33" s="9"/>
      <c r="G33" s="9"/>
      <c r="H33" s="19"/>
      <c r="J33" s="6"/>
      <c r="K33" s="182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AA33" s="199"/>
      <c r="AB33" s="6"/>
      <c r="AC33" s="6"/>
      <c r="AD33" s="6"/>
      <c r="AE33" s="6"/>
      <c r="AF33" s="6"/>
    </row>
    <row r="34" spans="1:32" ht="12.75">
      <c r="A34" s="18"/>
      <c r="B34" s="11"/>
      <c r="C34" s="11"/>
      <c r="D34" s="9"/>
      <c r="E34" s="9"/>
      <c r="F34" s="9"/>
      <c r="G34" s="9"/>
      <c r="H34" s="19"/>
      <c r="J34" s="6"/>
      <c r="K34" s="182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4"/>
      <c r="AB34" s="6"/>
      <c r="AC34" s="6"/>
      <c r="AD34" s="6"/>
      <c r="AE34" s="6"/>
      <c r="AF34" s="6"/>
    </row>
    <row r="35" spans="1:32" ht="13.5" thickBot="1">
      <c r="A35" s="4"/>
      <c r="B35" s="23"/>
      <c r="C35" s="24"/>
      <c r="D35" s="25"/>
      <c r="E35" s="25"/>
      <c r="F35" s="25"/>
      <c r="G35" s="25"/>
      <c r="H35" s="26"/>
      <c r="J35" s="6"/>
      <c r="K35" s="182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4"/>
      <c r="AB35" s="6"/>
      <c r="AC35" s="6"/>
      <c r="AD35" s="6"/>
      <c r="AE35" s="6"/>
      <c r="AF35" s="6"/>
    </row>
    <row r="36" spans="1:32" ht="12.75">
      <c r="A36" s="6"/>
      <c r="B36" s="6"/>
      <c r="C36" s="6"/>
      <c r="D36" s="6"/>
      <c r="E36" s="6"/>
      <c r="F36" s="6"/>
      <c r="G36" s="6"/>
      <c r="H36" s="6"/>
      <c r="J36" s="6"/>
      <c r="K36" s="182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4"/>
      <c r="AB36" s="6"/>
      <c r="AC36" s="6"/>
      <c r="AD36" s="6"/>
      <c r="AE36" s="6"/>
      <c r="AF36" s="6"/>
    </row>
    <row r="37" spans="1:32" ht="12.75">
      <c r="A37" s="395" t="s">
        <v>254</v>
      </c>
      <c r="B37" s="395"/>
      <c r="C37" s="395"/>
      <c r="D37" s="16">
        <v>311.78</v>
      </c>
      <c r="E37" s="16"/>
      <c r="F37" s="16" t="s">
        <v>92</v>
      </c>
      <c r="G37" s="16"/>
      <c r="H37" s="158">
        <v>0</v>
      </c>
      <c r="J37" s="6"/>
      <c r="K37" s="18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6"/>
      <c r="AB37" s="6"/>
      <c r="AC37" s="6"/>
      <c r="AD37" s="6"/>
      <c r="AE37" s="6"/>
      <c r="AF37" s="6"/>
    </row>
    <row r="38" spans="1:32" ht="12.75">
      <c r="A38" s="6"/>
      <c r="B38" s="6"/>
      <c r="C38" s="6"/>
      <c r="D38" s="16"/>
      <c r="E38" s="6"/>
      <c r="F38" s="6"/>
      <c r="G38" s="6"/>
      <c r="H38" s="1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6"/>
      <c r="B39" s="6"/>
      <c r="C39" s="6"/>
      <c r="D39" s="16"/>
      <c r="E39" s="6"/>
      <c r="F39" s="6"/>
      <c r="G39" s="6"/>
      <c r="H39" s="1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16" t="s">
        <v>266</v>
      </c>
      <c r="B40" s="16"/>
      <c r="C40" s="16"/>
      <c r="D40" s="16"/>
      <c r="E40" s="16"/>
      <c r="F40" s="27" t="s">
        <v>93</v>
      </c>
      <c r="G40" s="27"/>
      <c r="H40" s="158">
        <v>0</v>
      </c>
      <c r="J40" s="6"/>
      <c r="K40" s="14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6"/>
      <c r="B41" s="6"/>
      <c r="C41" s="6"/>
      <c r="D41" s="6"/>
      <c r="E41" s="6"/>
      <c r="F41" s="27" t="s">
        <v>94</v>
      </c>
      <c r="G41" s="27"/>
      <c r="H41" s="16">
        <v>0</v>
      </c>
      <c r="J41" s="6"/>
      <c r="K41" s="18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6"/>
      <c r="AB41" s="6"/>
      <c r="AC41" s="6"/>
      <c r="AD41" s="6"/>
      <c r="AE41" s="6"/>
      <c r="AF41" s="6"/>
    </row>
    <row r="42" spans="1:32" ht="12.75">
      <c r="A42" s="6"/>
      <c r="B42" s="6"/>
      <c r="C42" s="6"/>
      <c r="D42" s="6"/>
      <c r="E42" s="6"/>
      <c r="F42" s="28" t="s">
        <v>95</v>
      </c>
      <c r="G42" s="27"/>
      <c r="H42" s="143">
        <v>0</v>
      </c>
      <c r="J42" s="6"/>
      <c r="K42" s="18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6"/>
      <c r="AB42" s="6"/>
      <c r="AC42" s="6"/>
      <c r="AD42" s="6"/>
      <c r="AE42" s="6"/>
      <c r="AF42" s="6"/>
    </row>
    <row r="43" spans="10:32" ht="12.75">
      <c r="J43" s="6"/>
      <c r="K43" s="18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6"/>
      <c r="AB43" s="6"/>
      <c r="AC43" s="6"/>
      <c r="AD43" s="6"/>
      <c r="AE43" s="6"/>
      <c r="AF43" s="6"/>
    </row>
    <row r="44" spans="10:32" ht="12.75">
      <c r="J44" s="6"/>
      <c r="K44" s="18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6"/>
      <c r="AB44" s="6"/>
      <c r="AC44" s="6"/>
      <c r="AD44" s="6"/>
      <c r="AE44" s="6"/>
      <c r="AF44" s="6"/>
    </row>
    <row r="45" spans="10:32" ht="12.75">
      <c r="J45" s="6"/>
      <c r="K45" s="18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16"/>
      <c r="AB45" s="6"/>
      <c r="AC45" s="6"/>
      <c r="AD45" s="6"/>
      <c r="AE45" s="6"/>
      <c r="AF45" s="6"/>
    </row>
    <row r="46" spans="10:32" ht="12.75">
      <c r="J46" s="6"/>
      <c r="K46" s="18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6"/>
      <c r="AB46" s="6"/>
      <c r="AC46" s="6"/>
      <c r="AD46" s="6"/>
      <c r="AE46" s="6"/>
      <c r="AF46" s="6"/>
    </row>
    <row r="47" spans="10:32" ht="12.75">
      <c r="J47" s="6"/>
      <c r="K47" s="18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6"/>
      <c r="AB47" s="6"/>
      <c r="AC47" s="6"/>
      <c r="AD47" s="6"/>
      <c r="AE47" s="6"/>
      <c r="AF47" s="6"/>
    </row>
    <row r="48" spans="10:32" ht="12.75">
      <c r="J48" s="6"/>
      <c r="K48" s="18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6"/>
      <c r="AB48" s="6"/>
      <c r="AC48" s="6"/>
      <c r="AD48" s="6"/>
      <c r="AE48" s="6"/>
      <c r="AF48" s="6"/>
    </row>
    <row r="49" spans="1:32" ht="12.75">
      <c r="A49" t="s">
        <v>89</v>
      </c>
      <c r="E49" t="s">
        <v>90</v>
      </c>
      <c r="J49" s="6"/>
      <c r="K49" s="18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6"/>
      <c r="AB49" s="6"/>
      <c r="AC49" s="6"/>
      <c r="AD49" s="6"/>
      <c r="AE49" s="6"/>
      <c r="AF49" s="6"/>
    </row>
    <row r="50" spans="10:32" ht="12.75">
      <c r="J50" s="6"/>
      <c r="K50" s="18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6"/>
      <c r="AB50" s="6"/>
      <c r="AC50" s="6"/>
      <c r="AD50" s="6"/>
      <c r="AE50" s="6"/>
      <c r="AF50" s="6"/>
    </row>
    <row r="51" spans="10:32" ht="12.75">
      <c r="J51" s="6"/>
      <c r="K51" s="18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6"/>
      <c r="AB51" s="6"/>
      <c r="AC51" s="6"/>
      <c r="AD51" s="6"/>
      <c r="AE51" s="6"/>
      <c r="AF51" s="6"/>
    </row>
    <row r="52" spans="10:32" ht="12.75">
      <c r="J52" s="6"/>
      <c r="K52" s="18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6"/>
      <c r="AB52" s="6"/>
      <c r="AC52" s="6"/>
      <c r="AD52" s="6"/>
      <c r="AE52" s="6"/>
      <c r="AF52" s="6"/>
    </row>
    <row r="53" spans="10:32" ht="12.75">
      <c r="J53" s="6"/>
      <c r="K53" s="18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6"/>
      <c r="AB53" s="6"/>
      <c r="AC53" s="6"/>
      <c r="AD53" s="6"/>
      <c r="AE53" s="6"/>
      <c r="AF53" s="6"/>
    </row>
    <row r="54" spans="10:32" ht="12.75">
      <c r="J54" s="6"/>
      <c r="K54" s="18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6"/>
      <c r="AB54" s="6"/>
      <c r="AC54" s="6"/>
      <c r="AD54" s="6"/>
      <c r="AE54" s="6"/>
      <c r="AF54" s="6"/>
    </row>
    <row r="55" spans="10:32" ht="12.75">
      <c r="J55" s="6"/>
      <c r="K55" s="18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16"/>
      <c r="AB55" s="6"/>
      <c r="AC55" s="6"/>
      <c r="AD55" s="6"/>
      <c r="AE55" s="6"/>
      <c r="AF55" s="6"/>
    </row>
    <row r="56" spans="10:32" ht="12.75">
      <c r="J56" s="6"/>
      <c r="K56" s="182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6"/>
      <c r="AB56" s="6"/>
      <c r="AC56" s="6"/>
      <c r="AD56" s="6"/>
      <c r="AE56" s="6"/>
      <c r="AF56" s="6"/>
    </row>
    <row r="57" spans="10:32" ht="12.75">
      <c r="J57" s="6"/>
      <c r="K57" s="182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16"/>
      <c r="AB57" s="6"/>
      <c r="AC57" s="6"/>
      <c r="AD57" s="6"/>
      <c r="AE57" s="6"/>
      <c r="AF57" s="6"/>
    </row>
    <row r="58" spans="10:32" ht="12.75">
      <c r="J58" s="6"/>
      <c r="K58" s="182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6"/>
      <c r="AB58" s="6"/>
      <c r="AC58" s="6"/>
      <c r="AD58" s="6"/>
      <c r="AE58" s="6"/>
      <c r="AF58" s="6"/>
    </row>
    <row r="59" spans="10:32" ht="12.75">
      <c r="J59" s="6"/>
      <c r="K59" s="18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6"/>
      <c r="AB59" s="6"/>
      <c r="AC59" s="6"/>
      <c r="AD59" s="6"/>
      <c r="AE59" s="6"/>
      <c r="AF59" s="6"/>
    </row>
    <row r="60" spans="10:32" ht="12.75">
      <c r="J60" s="6"/>
      <c r="K60" s="18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16"/>
      <c r="AB60" s="6"/>
      <c r="AC60" s="6"/>
      <c r="AD60" s="6"/>
      <c r="AE60" s="6"/>
      <c r="AF60" s="6"/>
    </row>
    <row r="61" spans="10:32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0:32" ht="12.75">
      <c r="J62" s="6"/>
      <c r="K62" s="141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0:32" ht="12.75">
      <c r="J63" s="6"/>
      <c r="K63" s="187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4"/>
      <c r="AB63" s="6"/>
      <c r="AC63" s="6"/>
      <c r="AD63" s="6"/>
      <c r="AE63" s="6"/>
      <c r="AF63" s="6"/>
    </row>
    <row r="64" spans="10:32" ht="12.75">
      <c r="J64" s="6"/>
      <c r="K64" s="187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4"/>
      <c r="AB64" s="6"/>
      <c r="AC64" s="6"/>
      <c r="AD64" s="6"/>
      <c r="AE64" s="6"/>
      <c r="AF64" s="6"/>
    </row>
    <row r="65" spans="10:32" ht="12.75">
      <c r="J65" s="6"/>
      <c r="K65" s="187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4"/>
      <c r="AB65" s="6"/>
      <c r="AC65" s="6"/>
      <c r="AD65" s="6"/>
      <c r="AE65" s="6"/>
      <c r="AF65" s="6"/>
    </row>
    <row r="66" spans="10:32" ht="12.75">
      <c r="J66" s="6"/>
      <c r="K66" s="187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4"/>
      <c r="AB66" s="6"/>
      <c r="AC66" s="6"/>
      <c r="AD66" s="6"/>
      <c r="AE66" s="6"/>
      <c r="AF66" s="6"/>
    </row>
    <row r="67" spans="10:32" ht="12.75">
      <c r="J67" s="6"/>
      <c r="K67" s="187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4"/>
      <c r="AB67" s="6"/>
      <c r="AC67" s="6"/>
      <c r="AD67" s="6"/>
      <c r="AE67" s="6"/>
      <c r="AF67" s="6"/>
    </row>
    <row r="68" spans="10:32" ht="12.75">
      <c r="J68" s="6"/>
      <c r="K68" s="187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4"/>
      <c r="AB68" s="6"/>
      <c r="AC68" s="6"/>
      <c r="AD68" s="6"/>
      <c r="AE68" s="6"/>
      <c r="AF68" s="6"/>
    </row>
    <row r="69" spans="10:32" ht="12.75">
      <c r="J69" s="6"/>
      <c r="K69" s="187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4"/>
      <c r="AB69" s="6"/>
      <c r="AC69" s="6"/>
      <c r="AD69" s="6"/>
      <c r="AE69" s="6"/>
      <c r="AF69" s="6"/>
    </row>
    <row r="70" spans="10:32" ht="12.75">
      <c r="J70" s="6"/>
      <c r="K70" s="187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4"/>
      <c r="AB70" s="6"/>
      <c r="AC70" s="6"/>
      <c r="AD70" s="6"/>
      <c r="AE70" s="6"/>
      <c r="AF70" s="6"/>
    </row>
    <row r="71" spans="10:32" ht="12.75">
      <c r="J71" s="6"/>
      <c r="K71" s="187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4"/>
      <c r="AB71" s="6"/>
      <c r="AC71" s="6"/>
      <c r="AD71" s="6"/>
      <c r="AE71" s="6"/>
      <c r="AF71" s="6"/>
    </row>
    <row r="72" spans="10:32" ht="12.75">
      <c r="J72" s="6"/>
      <c r="K72" s="182"/>
      <c r="L72" s="188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6"/>
      <c r="AB72" s="6"/>
      <c r="AC72" s="6"/>
      <c r="AD72" s="6"/>
      <c r="AE72" s="6"/>
      <c r="AF72" s="6"/>
    </row>
    <row r="73" spans="10:32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89"/>
      <c r="AC73" s="190"/>
      <c r="AD73" s="6"/>
      <c r="AE73" s="6"/>
      <c r="AF73" s="6"/>
    </row>
    <row r="74" spans="10:32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191"/>
      <c r="AC74" s="139"/>
      <c r="AD74" s="6"/>
      <c r="AE74" s="6"/>
      <c r="AF74" s="6"/>
    </row>
    <row r="75" spans="10:32" ht="12.75">
      <c r="J75" s="6"/>
      <c r="K75" s="1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92"/>
      <c r="AC75" s="179"/>
      <c r="AD75" s="6"/>
      <c r="AE75" s="6"/>
      <c r="AF75" s="6"/>
    </row>
    <row r="76" spans="10:32" ht="12.75">
      <c r="J76" s="6"/>
      <c r="K76" s="141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16"/>
      <c r="AB76" s="193"/>
      <c r="AC76" s="194"/>
      <c r="AD76" s="6"/>
      <c r="AE76" s="6"/>
      <c r="AF76" s="6"/>
    </row>
    <row r="77" spans="10:32" ht="12.75">
      <c r="J77" s="6"/>
      <c r="K77" s="182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4"/>
      <c r="AB77" s="195"/>
      <c r="AC77" s="196"/>
      <c r="AD77" s="6"/>
      <c r="AE77" s="6"/>
      <c r="AF77" s="6"/>
    </row>
    <row r="78" spans="10:32" ht="12.75">
      <c r="J78" s="6"/>
      <c r="K78" s="182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4"/>
      <c r="AB78" s="195"/>
      <c r="AC78" s="196"/>
      <c r="AD78" s="6"/>
      <c r="AE78" s="6"/>
      <c r="AF78" s="6"/>
    </row>
    <row r="79" spans="10:32" ht="12.75">
      <c r="J79" s="6"/>
      <c r="K79" s="182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4"/>
      <c r="AB79" s="195"/>
      <c r="AC79" s="196"/>
      <c r="AD79" s="6"/>
      <c r="AE79" s="6"/>
      <c r="AF79" s="6"/>
    </row>
    <row r="80" spans="10:32" ht="12.75">
      <c r="J80" s="6"/>
      <c r="K80" s="182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4"/>
      <c r="AB80" s="195"/>
      <c r="AC80" s="196"/>
      <c r="AD80" s="6"/>
      <c r="AE80" s="6"/>
      <c r="AF80" s="6"/>
    </row>
    <row r="81" spans="10:32" ht="12.75">
      <c r="J81" s="6"/>
      <c r="K81" s="182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4"/>
      <c r="AB81" s="195"/>
      <c r="AC81" s="196"/>
      <c r="AD81" s="6"/>
      <c r="AE81" s="6"/>
      <c r="AF81" s="6"/>
    </row>
    <row r="82" spans="10:32" ht="12.75">
      <c r="J82" s="6"/>
      <c r="K82" s="182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4"/>
      <c r="AB82" s="195"/>
      <c r="AC82" s="196"/>
      <c r="AD82" s="6"/>
      <c r="AE82" s="6"/>
      <c r="AF82" s="6"/>
    </row>
    <row r="83" spans="10:32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392"/>
      <c r="AE83" s="392"/>
      <c r="AF83" s="392"/>
    </row>
    <row r="84" spans="10:32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179"/>
      <c r="AE84" s="179"/>
      <c r="AF84" s="179"/>
    </row>
    <row r="85" spans="10:32" ht="12.75">
      <c r="J85" s="6"/>
      <c r="K85" s="141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179"/>
      <c r="AE85" s="197"/>
      <c r="AF85" s="197"/>
    </row>
    <row r="86" spans="10:32" ht="12.75">
      <c r="J86" s="6"/>
      <c r="K86" s="141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16"/>
      <c r="AB86" s="193"/>
      <c r="AC86" s="198"/>
      <c r="AD86" s="198"/>
      <c r="AE86" s="198"/>
      <c r="AF86" s="198"/>
    </row>
    <row r="87" spans="10:32" ht="12.75">
      <c r="J87" s="6"/>
      <c r="K87" s="182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16"/>
      <c r="AB87" s="193"/>
      <c r="AC87" s="198"/>
      <c r="AD87" s="198"/>
      <c r="AE87" s="198"/>
      <c r="AF87" s="198"/>
    </row>
    <row r="88" spans="10:32" ht="12.75">
      <c r="J88" s="6"/>
      <c r="K88" s="182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4"/>
      <c r="AB88" s="195"/>
      <c r="AC88" s="196"/>
      <c r="AD88" s="196"/>
      <c r="AE88" s="196"/>
      <c r="AF88" s="196"/>
    </row>
    <row r="89" spans="10:32" ht="12.75">
      <c r="J89" s="6"/>
      <c r="K89" s="182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4"/>
      <c r="AB89" s="195"/>
      <c r="AC89" s="196"/>
      <c r="AD89" s="196"/>
      <c r="AE89" s="196"/>
      <c r="AF89" s="196"/>
    </row>
    <row r="90" spans="10:32" ht="12.75">
      <c r="J90" s="6"/>
      <c r="K90" s="182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4"/>
      <c r="AB90" s="195"/>
      <c r="AC90" s="196"/>
      <c r="AD90" s="196"/>
      <c r="AE90" s="196"/>
      <c r="AF90" s="196"/>
    </row>
    <row r="91" spans="10:32" ht="12.75">
      <c r="J91" s="6"/>
      <c r="K91" s="182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4"/>
      <c r="AB91" s="195"/>
      <c r="AC91" s="196"/>
      <c r="AD91" s="196"/>
      <c r="AE91" s="196"/>
      <c r="AF91" s="196"/>
    </row>
    <row r="92" spans="10:32" ht="12.75">
      <c r="J92" s="6"/>
      <c r="K92" s="182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4"/>
      <c r="AB92" s="195"/>
      <c r="AC92" s="196"/>
      <c r="AD92" s="196"/>
      <c r="AE92" s="196"/>
      <c r="AF92" s="196"/>
    </row>
    <row r="93" spans="10:32" ht="12.75">
      <c r="J93" s="6"/>
      <c r="K93" s="182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4"/>
      <c r="AB93" s="195"/>
      <c r="AC93" s="196"/>
      <c r="AD93" s="196"/>
      <c r="AE93" s="196"/>
      <c r="AF93" s="196"/>
    </row>
    <row r="94" spans="10:32" ht="12.75">
      <c r="J94" s="6"/>
      <c r="K94" s="182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4"/>
      <c r="AB94" s="195"/>
      <c r="AC94" s="196"/>
      <c r="AD94" s="196"/>
      <c r="AE94" s="196"/>
      <c r="AF94" s="196"/>
    </row>
    <row r="95" spans="10:32" ht="12.75">
      <c r="J95" s="6"/>
      <c r="K95" s="182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4"/>
      <c r="AB95" s="195"/>
      <c r="AC95" s="196"/>
      <c r="AD95" s="196"/>
      <c r="AE95" s="196"/>
      <c r="AF95" s="196"/>
    </row>
    <row r="96" spans="10:32" ht="12.75">
      <c r="J96" s="6"/>
      <c r="K96" s="182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4"/>
      <c r="AB96" s="195"/>
      <c r="AC96" s="196"/>
      <c r="AD96" s="196"/>
      <c r="AE96" s="196"/>
      <c r="AF96" s="196"/>
    </row>
    <row r="97" spans="10:32" ht="12.75">
      <c r="J97" s="6"/>
      <c r="K97" s="182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4"/>
      <c r="AB97" s="195"/>
      <c r="AC97" s="196"/>
      <c r="AD97" s="196"/>
      <c r="AE97" s="196"/>
      <c r="AF97" s="196"/>
    </row>
    <row r="98" spans="10:32" ht="12.75">
      <c r="J98" s="6"/>
      <c r="K98" s="182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4"/>
      <c r="AB98" s="195"/>
      <c r="AC98" s="196"/>
      <c r="AD98" s="196"/>
      <c r="AE98" s="196"/>
      <c r="AF98" s="196"/>
    </row>
    <row r="99" spans="10:32" ht="12.75">
      <c r="J99" s="6"/>
      <c r="K99" s="182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4"/>
      <c r="AB99" s="195"/>
      <c r="AC99" s="196"/>
      <c r="AD99" s="196"/>
      <c r="AE99" s="196"/>
      <c r="AF99" s="196"/>
    </row>
    <row r="100" spans="10:32" ht="12.75">
      <c r="J100" s="6"/>
      <c r="K100" s="182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4"/>
      <c r="AB100" s="195"/>
      <c r="AC100" s="196"/>
      <c r="AD100" s="196"/>
      <c r="AE100" s="196"/>
      <c r="AF100" s="196"/>
    </row>
    <row r="101" spans="10:32" ht="12.75">
      <c r="J101" s="6"/>
      <c r="K101" s="182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4"/>
      <c r="AB101" s="195"/>
      <c r="AC101" s="196"/>
      <c r="AD101" s="196"/>
      <c r="AE101" s="196"/>
      <c r="AF101" s="196"/>
    </row>
    <row r="102" spans="10:32" ht="12.75">
      <c r="J102" s="6"/>
      <c r="K102" s="182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4"/>
      <c r="AB102" s="195"/>
      <c r="AC102" s="196"/>
      <c r="AD102" s="196"/>
      <c r="AE102" s="196"/>
      <c r="AF102" s="196"/>
    </row>
    <row r="103" spans="10:32" ht="12.75">
      <c r="J103" s="6"/>
      <c r="K103" s="182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4"/>
      <c r="AB103" s="195"/>
      <c r="AC103" s="196"/>
      <c r="AD103" s="196"/>
      <c r="AE103" s="196"/>
      <c r="AF103" s="196"/>
    </row>
    <row r="104" spans="10:32" ht="12.75">
      <c r="J104" s="6"/>
      <c r="K104" s="182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4"/>
      <c r="AB104" s="195"/>
      <c r="AC104" s="196"/>
      <c r="AD104" s="196"/>
      <c r="AE104" s="196"/>
      <c r="AF104" s="196"/>
    </row>
    <row r="105" spans="10:32" ht="12.75">
      <c r="J105" s="6"/>
      <c r="K105" s="182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4"/>
      <c r="AB105" s="195"/>
      <c r="AC105" s="196"/>
      <c r="AD105" s="196"/>
      <c r="AE105" s="196"/>
      <c r="AF105" s="196"/>
    </row>
    <row r="106" spans="10:32" ht="12.75">
      <c r="J106" s="6"/>
      <c r="K106" s="182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4"/>
      <c r="AB106" s="195"/>
      <c r="AC106" s="196"/>
      <c r="AD106" s="196"/>
      <c r="AE106" s="196"/>
      <c r="AF106" s="196"/>
    </row>
    <row r="107" spans="10:32" ht="12.75">
      <c r="J107" s="6"/>
      <c r="K107" s="182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4"/>
      <c r="AB107" s="195"/>
      <c r="AC107" s="196"/>
      <c r="AD107" s="196"/>
      <c r="AE107" s="196"/>
      <c r="AF107" s="196"/>
    </row>
    <row r="108" spans="10:32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0:32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0:32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</sheetData>
  <sheetProtection/>
  <mergeCells count="8">
    <mergeCell ref="M11:AA11"/>
    <mergeCell ref="AD83:AF83"/>
    <mergeCell ref="A10:B10"/>
    <mergeCell ref="A2:H2"/>
    <mergeCell ref="A4:H4"/>
    <mergeCell ref="A6:H6"/>
    <mergeCell ref="A7:H7"/>
    <mergeCell ref="A37:C37"/>
  </mergeCells>
  <printOptions/>
  <pageMargins left="0.2755905511811024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C3:E36"/>
  <sheetViews>
    <sheetView zoomScalePageLayoutView="0" workbookViewId="0" topLeftCell="A1">
      <selection activeCell="P31" sqref="P31"/>
    </sheetView>
  </sheetViews>
  <sheetFormatPr defaultColWidth="9.140625" defaultRowHeight="12.75"/>
  <cols>
    <col min="3" max="3" width="4.8515625" style="0" customWidth="1"/>
    <col min="4" max="4" width="45.57421875" style="0" customWidth="1"/>
    <col min="5" max="5" width="11.7109375" style="0" customWidth="1"/>
  </cols>
  <sheetData>
    <row r="3" spans="3:5" ht="12.75">
      <c r="C3" s="379" t="s">
        <v>139</v>
      </c>
      <c r="D3" s="379"/>
      <c r="E3" s="379"/>
    </row>
    <row r="4" spans="3:5" ht="12.75">
      <c r="C4" s="3"/>
      <c r="D4" s="3"/>
      <c r="E4" s="3"/>
    </row>
    <row r="5" spans="3:5" ht="12.75">
      <c r="C5" s="3"/>
      <c r="D5" s="3"/>
      <c r="E5" s="3"/>
    </row>
    <row r="6" spans="3:5" ht="12.75">
      <c r="C6" s="379" t="s">
        <v>144</v>
      </c>
      <c r="D6" s="379"/>
      <c r="E6" s="379"/>
    </row>
    <row r="7" spans="3:5" ht="12.75">
      <c r="C7" s="3"/>
      <c r="D7" s="3"/>
      <c r="E7" s="3"/>
    </row>
    <row r="8" spans="3:5" ht="12.75">
      <c r="C8" s="379" t="s">
        <v>260</v>
      </c>
      <c r="D8" s="379"/>
      <c r="E8" s="379"/>
    </row>
    <row r="10" ht="13.5" thickBot="1"/>
    <row r="11" spans="3:5" ht="12.75">
      <c r="C11" s="396" t="s">
        <v>140</v>
      </c>
      <c r="D11" s="396" t="s">
        <v>141</v>
      </c>
      <c r="E11" s="396" t="s">
        <v>138</v>
      </c>
    </row>
    <row r="12" spans="3:5" ht="13.5" thickBot="1">
      <c r="C12" s="397"/>
      <c r="D12" s="397"/>
      <c r="E12" s="397"/>
    </row>
    <row r="13" spans="3:5" ht="12.75">
      <c r="C13" s="20">
        <v>1</v>
      </c>
      <c r="D13" s="79" t="s">
        <v>238</v>
      </c>
      <c r="E13" s="152">
        <v>83.6</v>
      </c>
    </row>
    <row r="14" spans="3:5" ht="12.75">
      <c r="C14" s="18">
        <v>2</v>
      </c>
      <c r="D14" s="80" t="s">
        <v>239</v>
      </c>
      <c r="E14" s="160">
        <v>50</v>
      </c>
    </row>
    <row r="15" spans="3:5" ht="12.75">
      <c r="C15" s="18">
        <v>3</v>
      </c>
      <c r="D15" s="80" t="s">
        <v>241</v>
      </c>
      <c r="E15" s="160">
        <v>52.8</v>
      </c>
    </row>
    <row r="16" spans="3:5" ht="12.75">
      <c r="C16" s="18">
        <v>4</v>
      </c>
      <c r="D16" s="80"/>
      <c r="E16" s="77"/>
    </row>
    <row r="17" spans="3:5" ht="12.75">
      <c r="C17" s="18">
        <v>5</v>
      </c>
      <c r="D17" s="80"/>
      <c r="E17" s="77"/>
    </row>
    <row r="18" spans="3:5" ht="12.75">
      <c r="C18" s="18"/>
      <c r="D18" s="80"/>
      <c r="E18" s="77"/>
    </row>
    <row r="19" spans="3:5" ht="12.75">
      <c r="C19" s="18"/>
      <c r="D19" s="80"/>
      <c r="E19" s="77"/>
    </row>
    <row r="20" spans="3:5" ht="12.75">
      <c r="C20" s="18"/>
      <c r="D20" s="80"/>
      <c r="E20" s="77"/>
    </row>
    <row r="21" spans="3:5" ht="12.75">
      <c r="C21" s="18"/>
      <c r="D21" s="80"/>
      <c r="E21" s="77"/>
    </row>
    <row r="22" spans="3:5" ht="12.75">
      <c r="C22" s="18"/>
      <c r="D22" s="80"/>
      <c r="E22" s="77"/>
    </row>
    <row r="23" spans="3:5" ht="12.75">
      <c r="C23" s="18"/>
      <c r="D23" s="80"/>
      <c r="E23" s="77"/>
    </row>
    <row r="24" spans="3:5" ht="12.75">
      <c r="C24" s="18"/>
      <c r="D24" s="80"/>
      <c r="E24" s="77"/>
    </row>
    <row r="25" spans="3:5" ht="12.75">
      <c r="C25" s="18"/>
      <c r="D25" s="80"/>
      <c r="E25" s="77"/>
    </row>
    <row r="26" spans="3:5" ht="12.75">
      <c r="C26" s="18"/>
      <c r="D26" s="80"/>
      <c r="E26" s="77"/>
    </row>
    <row r="27" spans="3:5" ht="12.75">
      <c r="C27" s="18"/>
      <c r="D27" s="80"/>
      <c r="E27" s="77"/>
    </row>
    <row r="28" spans="3:5" ht="12.75">
      <c r="C28" s="18"/>
      <c r="D28" s="80"/>
      <c r="E28" s="77"/>
    </row>
    <row r="29" spans="3:5" ht="12.75">
      <c r="C29" s="18"/>
      <c r="D29" s="80"/>
      <c r="E29" s="77"/>
    </row>
    <row r="30" spans="3:5" ht="12.75">
      <c r="C30" s="18"/>
      <c r="D30" s="80"/>
      <c r="E30" s="77"/>
    </row>
    <row r="31" spans="3:5" ht="13.5" thickBot="1">
      <c r="C31" s="83"/>
      <c r="D31" s="84"/>
      <c r="E31" s="85"/>
    </row>
    <row r="32" spans="3:5" ht="30" customHeight="1" thickBot="1">
      <c r="C32" s="78"/>
      <c r="D32" s="86" t="s">
        <v>143</v>
      </c>
      <c r="E32" s="151">
        <f>SUM(E13:E31)</f>
        <v>186.39999999999998</v>
      </c>
    </row>
    <row r="36" ht="12.75">
      <c r="C36" t="s">
        <v>142</v>
      </c>
    </row>
  </sheetData>
  <sheetProtection/>
  <mergeCells count="6">
    <mergeCell ref="C3:E3"/>
    <mergeCell ref="C6:E6"/>
    <mergeCell ref="C8:E8"/>
    <mergeCell ref="C11:C12"/>
    <mergeCell ref="D11:D12"/>
    <mergeCell ref="E11:E1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C3:F36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2" width="4.140625" style="0" customWidth="1"/>
    <col min="3" max="3" width="4.8515625" style="0" customWidth="1"/>
    <col min="4" max="4" width="50.57421875" style="0" customWidth="1"/>
    <col min="5" max="5" width="11.7109375" style="0" customWidth="1"/>
  </cols>
  <sheetData>
    <row r="3" spans="3:5" ht="12.75">
      <c r="C3" s="379" t="s">
        <v>139</v>
      </c>
      <c r="D3" s="379"/>
      <c r="E3" s="379"/>
    </row>
    <row r="4" spans="3:5" ht="12.75">
      <c r="C4" s="3"/>
      <c r="D4" s="3"/>
      <c r="E4" s="3"/>
    </row>
    <row r="5" spans="3:5" ht="12.75">
      <c r="C5" s="3"/>
      <c r="D5" s="3"/>
      <c r="E5" s="3"/>
    </row>
    <row r="6" spans="3:5" ht="12.75">
      <c r="C6" s="379" t="s">
        <v>154</v>
      </c>
      <c r="D6" s="379"/>
      <c r="E6" s="379"/>
    </row>
    <row r="7" spans="3:5" ht="12.75">
      <c r="C7" s="3"/>
      <c r="D7" s="3"/>
      <c r="E7" s="3"/>
    </row>
    <row r="8" spans="3:5" ht="12.75">
      <c r="C8" s="379" t="s">
        <v>259</v>
      </c>
      <c r="D8" s="379"/>
      <c r="E8" s="379"/>
    </row>
    <row r="10" ht="13.5" thickBot="1"/>
    <row r="11" spans="3:5" ht="12.75">
      <c r="C11" s="396" t="s">
        <v>140</v>
      </c>
      <c r="D11" s="396" t="s">
        <v>141</v>
      </c>
      <c r="E11" s="396" t="s">
        <v>138</v>
      </c>
    </row>
    <row r="12" spans="3:5" ht="13.5" thickBot="1">
      <c r="C12" s="397"/>
      <c r="D12" s="397"/>
      <c r="E12" s="397"/>
    </row>
    <row r="13" spans="3:5" ht="12.75">
      <c r="C13" s="20">
        <v>1</v>
      </c>
      <c r="D13" s="79" t="s">
        <v>243</v>
      </c>
      <c r="E13" s="152">
        <v>1080</v>
      </c>
    </row>
    <row r="14" spans="3:5" ht="12.75">
      <c r="C14" s="18">
        <v>2</v>
      </c>
      <c r="D14" s="80"/>
      <c r="E14" s="160"/>
    </row>
    <row r="15" spans="3:6" ht="12.75">
      <c r="C15" s="18">
        <v>3</v>
      </c>
      <c r="D15" s="80"/>
      <c r="E15" s="160"/>
      <c r="F15" s="202"/>
    </row>
    <row r="16" spans="3:5" ht="12.75">
      <c r="C16" s="18">
        <v>4</v>
      </c>
      <c r="D16" s="80"/>
      <c r="E16" s="160"/>
    </row>
    <row r="17" spans="3:5" ht="12.75">
      <c r="C17" s="18">
        <v>5</v>
      </c>
      <c r="D17" s="80"/>
      <c r="E17" s="77"/>
    </row>
    <row r="18" spans="3:5" ht="12.75">
      <c r="C18" s="18">
        <v>6</v>
      </c>
      <c r="D18" s="80"/>
      <c r="E18" s="77"/>
    </row>
    <row r="19" spans="3:5" ht="12.75">
      <c r="C19" s="18">
        <v>7</v>
      </c>
      <c r="D19" s="80"/>
      <c r="E19" s="77"/>
    </row>
    <row r="20" spans="3:5" ht="12.75">
      <c r="C20" s="18">
        <v>8</v>
      </c>
      <c r="D20" s="80"/>
      <c r="E20" s="77"/>
    </row>
    <row r="21" spans="3:5" ht="12.75">
      <c r="C21" s="18"/>
      <c r="D21" s="80"/>
      <c r="E21" s="77"/>
    </row>
    <row r="22" spans="3:5" ht="12.75">
      <c r="C22" s="18"/>
      <c r="D22" s="80"/>
      <c r="E22" s="77"/>
    </row>
    <row r="23" spans="3:5" ht="12.75">
      <c r="C23" s="18"/>
      <c r="D23" s="80"/>
      <c r="E23" s="77"/>
    </row>
    <row r="24" spans="3:5" ht="12.75">
      <c r="C24" s="18"/>
      <c r="D24" s="80"/>
      <c r="E24" s="77"/>
    </row>
    <row r="25" spans="3:5" ht="12.75">
      <c r="C25" s="18"/>
      <c r="D25" s="80"/>
      <c r="E25" s="77"/>
    </row>
    <row r="26" spans="3:5" ht="12.75">
      <c r="C26" s="18"/>
      <c r="D26" s="80"/>
      <c r="E26" s="77"/>
    </row>
    <row r="27" spans="3:5" ht="12.75">
      <c r="C27" s="18"/>
      <c r="D27" s="80"/>
      <c r="E27" s="77"/>
    </row>
    <row r="28" spans="3:5" ht="12.75">
      <c r="C28" s="18"/>
      <c r="D28" s="80"/>
      <c r="E28" s="77"/>
    </row>
    <row r="29" spans="3:5" ht="12.75">
      <c r="C29" s="18"/>
      <c r="D29" s="80"/>
      <c r="E29" s="77"/>
    </row>
    <row r="30" spans="3:5" ht="12.75">
      <c r="C30" s="18"/>
      <c r="D30" s="80"/>
      <c r="E30" s="77"/>
    </row>
    <row r="31" spans="3:5" ht="13.5" thickBot="1">
      <c r="C31" s="83"/>
      <c r="D31" s="84"/>
      <c r="E31" s="85"/>
    </row>
    <row r="32" spans="3:5" ht="30" customHeight="1" thickBot="1">
      <c r="C32" s="78"/>
      <c r="D32" s="86" t="s">
        <v>155</v>
      </c>
      <c r="E32" s="151">
        <f>SUM(E13:E31)</f>
        <v>1080</v>
      </c>
    </row>
    <row r="36" ht="12.75">
      <c r="C36" t="s">
        <v>142</v>
      </c>
    </row>
  </sheetData>
  <sheetProtection/>
  <mergeCells count="6">
    <mergeCell ref="C3:E3"/>
    <mergeCell ref="C6:E6"/>
    <mergeCell ref="C8:E8"/>
    <mergeCell ref="C11:C12"/>
    <mergeCell ref="D11:D12"/>
    <mergeCell ref="E11:E1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3:E36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24.57421875" style="0" customWidth="1"/>
    <col min="4" max="4" width="21.140625" style="0" customWidth="1"/>
    <col min="5" max="5" width="10.8515625" style="0" customWidth="1"/>
  </cols>
  <sheetData>
    <row r="3" spans="1:5" ht="12.75">
      <c r="A3" s="379" t="s">
        <v>146</v>
      </c>
      <c r="B3" s="379"/>
      <c r="C3" s="379"/>
      <c r="D3" s="379"/>
      <c r="E3" s="379"/>
    </row>
    <row r="4" spans="1:5" ht="12.75">
      <c r="A4" s="379" t="s">
        <v>211</v>
      </c>
      <c r="B4" s="379"/>
      <c r="C4" s="379"/>
      <c r="D4" s="379"/>
      <c r="E4" s="379"/>
    </row>
    <row r="6" spans="1:5" ht="12.75">
      <c r="A6" s="399" t="s">
        <v>193</v>
      </c>
      <c r="B6" s="399"/>
      <c r="C6" s="399"/>
      <c r="D6" s="399"/>
      <c r="E6" s="399"/>
    </row>
    <row r="7" spans="1:5" ht="12.75">
      <c r="A7" s="398" t="s">
        <v>258</v>
      </c>
      <c r="B7" s="398"/>
      <c r="C7" s="398"/>
      <c r="D7" s="398"/>
      <c r="E7" s="398"/>
    </row>
    <row r="10" ht="13.5" thickBot="1"/>
    <row r="11" spans="1:5" ht="12.75">
      <c r="A11" s="92" t="s">
        <v>147</v>
      </c>
      <c r="B11" s="81" t="s">
        <v>148</v>
      </c>
      <c r="C11" s="93" t="s">
        <v>151</v>
      </c>
      <c r="D11" s="81" t="s">
        <v>149</v>
      </c>
      <c r="E11" s="98" t="s">
        <v>150</v>
      </c>
    </row>
    <row r="12" spans="1:5" ht="13.5" thickBot="1">
      <c r="A12" s="94"/>
      <c r="B12" s="95"/>
      <c r="C12" s="96"/>
      <c r="D12" s="82" t="s">
        <v>152</v>
      </c>
      <c r="E12" s="97"/>
    </row>
    <row r="13" spans="1:5" ht="12.75">
      <c r="A13" s="20">
        <v>1</v>
      </c>
      <c r="B13" s="87" t="s">
        <v>250</v>
      </c>
      <c r="C13" s="376" t="s">
        <v>251</v>
      </c>
      <c r="D13" s="88" t="s">
        <v>252</v>
      </c>
      <c r="E13" s="204">
        <v>619</v>
      </c>
    </row>
    <row r="14" spans="1:5" ht="12.75">
      <c r="A14" s="18">
        <v>2</v>
      </c>
      <c r="B14" s="80" t="s">
        <v>255</v>
      </c>
      <c r="C14" s="77" t="s">
        <v>256</v>
      </c>
      <c r="D14" s="203" t="s">
        <v>257</v>
      </c>
      <c r="E14" s="207">
        <v>2366</v>
      </c>
    </row>
    <row r="15" spans="1:5" ht="12.75">
      <c r="A15" s="18">
        <v>3</v>
      </c>
      <c r="B15" s="80"/>
      <c r="C15" s="77"/>
      <c r="D15" s="88"/>
      <c r="E15" s="207"/>
    </row>
    <row r="16" spans="1:5" ht="12.75">
      <c r="A16" s="18"/>
      <c r="B16" s="80"/>
      <c r="C16" s="77"/>
      <c r="D16" s="76"/>
      <c r="E16" s="80"/>
    </row>
    <row r="17" spans="1:5" ht="13.5" thickBot="1">
      <c r="A17" s="83"/>
      <c r="B17" s="84"/>
      <c r="C17" s="85"/>
      <c r="D17" s="89"/>
      <c r="E17" s="84"/>
    </row>
    <row r="18" spans="1:5" ht="13.5" thickBot="1">
      <c r="A18" s="78"/>
      <c r="B18" s="91" t="s">
        <v>153</v>
      </c>
      <c r="C18" s="377"/>
      <c r="D18" s="90"/>
      <c r="E18" s="205">
        <f>SUM(E13:E17)</f>
        <v>2985</v>
      </c>
    </row>
    <row r="21" ht="12.75">
      <c r="C21" t="s">
        <v>196</v>
      </c>
    </row>
    <row r="22" ht="12.75">
      <c r="C22" t="s">
        <v>197</v>
      </c>
    </row>
    <row r="23" ht="12.75">
      <c r="B23" t="s">
        <v>194</v>
      </c>
    </row>
    <row r="24" ht="12.75">
      <c r="B24" t="s">
        <v>195</v>
      </c>
    </row>
    <row r="36" spans="1:3" ht="12.75">
      <c r="A36" s="153"/>
      <c r="B36" s="153"/>
      <c r="C36" s="153"/>
    </row>
    <row r="39" ht="32.25" customHeight="1"/>
  </sheetData>
  <sheetProtection/>
  <mergeCells count="4">
    <mergeCell ref="A7:E7"/>
    <mergeCell ref="A3:E3"/>
    <mergeCell ref="A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pavlinak</dc:creator>
  <cp:keywords/>
  <dc:description/>
  <cp:lastModifiedBy>Потребител на Windows</cp:lastModifiedBy>
  <cp:lastPrinted>2018-12-28T08:37:40Z</cp:lastPrinted>
  <dcterms:created xsi:type="dcterms:W3CDTF">2009-11-17T14:20:56Z</dcterms:created>
  <dcterms:modified xsi:type="dcterms:W3CDTF">2019-01-07T12:54:31Z</dcterms:modified>
  <cp:category/>
  <cp:version/>
  <cp:contentType/>
  <cp:contentStatus/>
</cp:coreProperties>
</file>